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0730" windowHeight="6435" tabRatio="943" activeTab="36"/>
  </bookViews>
  <sheets>
    <sheet name="Раздел 1.Поступления и выплаты" sheetId="1" r:id="rId1"/>
    <sheet name="Раздел 2.Сведения по выплатам" sheetId="2" r:id="rId2"/>
    <sheet name="3.1.1." sheetId="3" r:id="rId3"/>
    <sheet name="3.1.2" sheetId="4" r:id="rId4"/>
    <sheet name="3.1.3" sheetId="5" r:id="rId5"/>
    <sheet name="3.2.1" sheetId="6" r:id="rId6"/>
    <sheet name="3.2.2" sheetId="7" r:id="rId7"/>
    <sheet name="3.2.3" sheetId="8" r:id="rId8"/>
    <sheet name="3.2.4" sheetId="9" r:id="rId9"/>
    <sheet name="3.2.5" sheetId="10" r:id="rId10"/>
    <sheet name="3.3.1" sheetId="11" r:id="rId11"/>
    <sheet name="3.4.1" sheetId="12" r:id="rId12"/>
    <sheet name="3.5.1 (2)" sheetId="40" r:id="rId13"/>
    <sheet name="3.6.1" sheetId="14" r:id="rId14"/>
    <sheet name="3.6.3 (2)" sheetId="42" r:id="rId15"/>
    <sheet name="3.6.4 (2)" sheetId="43" r:id="rId16"/>
    <sheet name="3.6.5 (2)" sheetId="44" r:id="rId17"/>
    <sheet name="3.7.1 (2)" sheetId="45" r:id="rId18"/>
    <sheet name="3.7.2 (2)" sheetId="46" r:id="rId19"/>
    <sheet name="3.8.1 (2)" sheetId="47" r:id="rId20"/>
    <sheet name="3.8.2 (2)" sheetId="48" r:id="rId21"/>
    <sheet name="3.9 (2)" sheetId="49" r:id="rId22"/>
    <sheet name="3.10 (2)" sheetId="50" r:id="rId23"/>
    <sheet name="3.11 (2)" sheetId="51" r:id="rId24"/>
    <sheet name="3.12 (2)" sheetId="52" r:id="rId25"/>
    <sheet name="3.13.1" sheetId="26" r:id="rId26"/>
    <sheet name="3.13.2" sheetId="27" r:id="rId27"/>
    <sheet name="3.13.3" sheetId="28" r:id="rId28"/>
    <sheet name="3.13.4" sheetId="29" r:id="rId29"/>
    <sheet name="3.13.5" sheetId="30" r:id="rId30"/>
    <sheet name="3.13.6" sheetId="31" r:id="rId31"/>
    <sheet name="3.13.7" sheetId="32" r:id="rId32"/>
    <sheet name="3.13.8" sheetId="33" r:id="rId33"/>
    <sheet name="3.13.9" sheetId="37" r:id="rId34"/>
    <sheet name="3.13.10" sheetId="38" r:id="rId35"/>
    <sheet name="3.13.11" sheetId="39" r:id="rId36"/>
    <sheet name="Лист1" sheetId="53" r:id="rId37"/>
  </sheets>
  <definedNames>
    <definedName name="_xlnm.Print_Area" localSheetId="6">'3.2.2'!$A$1:$L$216</definedName>
    <definedName name="_xlnm.Print_Area" localSheetId="14">'3.6.3 (2)'!$A$1:$M$113</definedName>
    <definedName name="_xlnm.Print_Area" localSheetId="15">'3.6.4 (2)'!$A$1:$L$113</definedName>
    <definedName name="_xlnm.Print_Area" localSheetId="18">'3.7.2 (2)'!$A$1:$J$177</definedName>
  </definedNames>
  <calcPr calcId="145621"/>
</workbook>
</file>

<file path=xl/calcChain.xml><?xml version="1.0" encoding="utf-8"?>
<calcChain xmlns="http://schemas.openxmlformats.org/spreadsheetml/2006/main">
  <c r="K77" i="38" l="1"/>
  <c r="J77" i="38"/>
  <c r="I77" i="38"/>
  <c r="AA13" i="26"/>
  <c r="G16" i="2" l="1"/>
  <c r="F16" i="2"/>
  <c r="E16" i="2"/>
  <c r="F21" i="2"/>
  <c r="E21" i="2"/>
  <c r="G36" i="2"/>
  <c r="F36" i="2"/>
  <c r="E36" i="2"/>
  <c r="G30" i="2"/>
  <c r="F30" i="2"/>
  <c r="G21" i="2"/>
  <c r="G10" i="2"/>
  <c r="F10" i="2"/>
  <c r="E30" i="2"/>
  <c r="G15" i="2" l="1"/>
  <c r="E15" i="2"/>
  <c r="E6" i="2" s="1"/>
  <c r="F15" i="2"/>
  <c r="F6" i="2" s="1"/>
  <c r="G6" i="2"/>
  <c r="E12" i="14"/>
  <c r="D12" i="14"/>
  <c r="C12" i="14"/>
  <c r="I60" i="38" l="1"/>
  <c r="V24" i="26" l="1"/>
  <c r="V13" i="26" s="1"/>
  <c r="K126" i="39"/>
  <c r="J126" i="39"/>
  <c r="I126" i="39"/>
  <c r="K7" i="8"/>
  <c r="K9" i="8" s="1"/>
  <c r="J7" i="8"/>
  <c r="J9" i="8" s="1"/>
  <c r="I9" i="8"/>
  <c r="H64" i="1"/>
  <c r="F64" i="1"/>
  <c r="D64" i="1"/>
  <c r="K8" i="50"/>
  <c r="J8" i="50"/>
  <c r="I8" i="50"/>
  <c r="K176" i="46"/>
  <c r="G155" i="46"/>
  <c r="C12" i="45"/>
  <c r="O5" i="42"/>
  <c r="I42" i="31" l="1"/>
  <c r="F105" i="37"/>
  <c r="E13" i="2"/>
  <c r="X24" i="26" l="1"/>
  <c r="X13" i="26" s="1"/>
  <c r="K116" i="39"/>
  <c r="J116" i="39"/>
  <c r="I116" i="39"/>
  <c r="K107" i="39"/>
  <c r="E16" i="45"/>
  <c r="D16" i="45"/>
  <c r="E20" i="12" l="1"/>
  <c r="D20" i="12"/>
  <c r="E12" i="12"/>
  <c r="D12" i="12"/>
  <c r="C12" i="12"/>
  <c r="C20" i="12"/>
  <c r="I16" i="9"/>
  <c r="C14" i="6" s="1"/>
  <c r="D44" i="1"/>
  <c r="I9" i="29" l="1"/>
  <c r="M214" i="7"/>
  <c r="K161" i="7"/>
  <c r="K160" i="7"/>
  <c r="J161" i="7"/>
  <c r="J160" i="7"/>
  <c r="J159" i="7"/>
  <c r="E11" i="6"/>
  <c r="D11" i="6"/>
  <c r="C11" i="6"/>
  <c r="E10" i="2"/>
  <c r="I37" i="1"/>
  <c r="I43" i="1"/>
  <c r="G43" i="1"/>
  <c r="I44" i="1"/>
  <c r="G44" i="1"/>
  <c r="G87" i="46"/>
  <c r="H39" i="1"/>
  <c r="G39" i="1"/>
  <c r="G37" i="1" s="1"/>
  <c r="L63" i="44"/>
  <c r="L69" i="43"/>
  <c r="I10" i="1"/>
  <c r="I17" i="1"/>
  <c r="H10" i="1"/>
  <c r="H17" i="1"/>
  <c r="F10" i="1"/>
  <c r="H27" i="1"/>
  <c r="F27" i="1"/>
  <c r="F17" i="1"/>
  <c r="G17" i="1"/>
  <c r="G10" i="1" s="1"/>
  <c r="D17" i="1"/>
  <c r="E21" i="1"/>
  <c r="D37" i="1"/>
  <c r="C68" i="26"/>
  <c r="Y17" i="26"/>
  <c r="Y13" i="26" s="1"/>
  <c r="J61" i="38"/>
  <c r="K61" i="38"/>
  <c r="T131" i="26" s="1"/>
  <c r="T121" i="26" s="1"/>
  <c r="J98" i="39"/>
  <c r="Q75" i="26" s="1"/>
  <c r="Q64" i="26" s="1"/>
  <c r="K98" i="39"/>
  <c r="Q132" i="26" s="1"/>
  <c r="Q121" i="26" s="1"/>
  <c r="E163" i="46"/>
  <c r="E174" i="46" s="1"/>
  <c r="D163" i="46"/>
  <c r="D175" i="46" s="1"/>
  <c r="G174" i="46" s="1"/>
  <c r="C163" i="46"/>
  <c r="C175" i="46" s="1"/>
  <c r="F174" i="46" s="1"/>
  <c r="T74" i="26" l="1"/>
  <c r="T64" i="26" s="1"/>
  <c r="W64" i="26"/>
  <c r="C125" i="26"/>
  <c r="H163" i="46"/>
  <c r="H162" i="46" s="1"/>
  <c r="C168" i="46"/>
  <c r="F168" i="46" s="1"/>
  <c r="C174" i="46"/>
  <c r="E175" i="46"/>
  <c r="H174" i="46" s="1"/>
  <c r="D168" i="46"/>
  <c r="G163" i="46"/>
  <c r="G162" i="46" s="1"/>
  <c r="F163" i="46"/>
  <c r="F162" i="46" s="1"/>
  <c r="E168" i="46"/>
  <c r="C171" i="46"/>
  <c r="F171" i="46" s="1"/>
  <c r="K50" i="38"/>
  <c r="J50" i="38"/>
  <c r="I50" i="38"/>
  <c r="N23" i="26" s="1"/>
  <c r="K38" i="38"/>
  <c r="M131" i="26" s="1"/>
  <c r="M121" i="26" s="1"/>
  <c r="J38" i="38"/>
  <c r="M74" i="26" s="1"/>
  <c r="M64" i="26" s="1"/>
  <c r="I38" i="38"/>
  <c r="M23" i="26" s="1"/>
  <c r="D29" i="43"/>
  <c r="L29" i="43"/>
  <c r="J68" i="39"/>
  <c r="K68" i="39"/>
  <c r="I68" i="39"/>
  <c r="J60" i="39"/>
  <c r="K60" i="39"/>
  <c r="J59" i="39"/>
  <c r="K59" i="39"/>
  <c r="K61" i="39" s="1"/>
  <c r="H132" i="26" s="1"/>
  <c r="I60" i="39"/>
  <c r="I59" i="39"/>
  <c r="G78" i="1" l="1"/>
  <c r="I78" i="1"/>
  <c r="J61" i="39"/>
  <c r="H75" i="26" s="1"/>
  <c r="F167" i="46"/>
  <c r="F177" i="46" s="1"/>
  <c r="H168" i="46"/>
  <c r="E171" i="46"/>
  <c r="H171" i="46" s="1"/>
  <c r="D171" i="46"/>
  <c r="G168" i="46"/>
  <c r="G122" i="26"/>
  <c r="G65" i="26"/>
  <c r="G14" i="26"/>
  <c r="K36" i="39"/>
  <c r="J36" i="39"/>
  <c r="I36" i="39"/>
  <c r="I37" i="39"/>
  <c r="K37" i="39"/>
  <c r="J37" i="39"/>
  <c r="J35" i="39"/>
  <c r="K35" i="39"/>
  <c r="K34" i="39"/>
  <c r="J32" i="39"/>
  <c r="K32" i="39"/>
  <c r="I35" i="39"/>
  <c r="I34" i="39"/>
  <c r="I32" i="39"/>
  <c r="F122" i="26"/>
  <c r="F65" i="26"/>
  <c r="J23" i="39"/>
  <c r="K23" i="39"/>
  <c r="J22" i="39"/>
  <c r="K22" i="39"/>
  <c r="J21" i="39"/>
  <c r="K21" i="39"/>
  <c r="J20" i="39"/>
  <c r="K20" i="39"/>
  <c r="K19" i="39"/>
  <c r="J19" i="39"/>
  <c r="I23" i="39"/>
  <c r="I22" i="39"/>
  <c r="I21" i="39"/>
  <c r="I20" i="39"/>
  <c r="I19" i="39"/>
  <c r="G31" i="37"/>
  <c r="E73" i="26" s="1"/>
  <c r="H31" i="37"/>
  <c r="E130" i="26" s="1"/>
  <c r="J11" i="39"/>
  <c r="K11" i="39"/>
  <c r="I11" i="39"/>
  <c r="J10" i="39"/>
  <c r="K10" i="39"/>
  <c r="I10" i="39"/>
  <c r="J9" i="39"/>
  <c r="K9" i="39"/>
  <c r="I9" i="39"/>
  <c r="J8" i="39"/>
  <c r="K8" i="39"/>
  <c r="I8" i="39"/>
  <c r="G20" i="37"/>
  <c r="D73" i="26" s="1"/>
  <c r="F20" i="37"/>
  <c r="L8" i="48"/>
  <c r="N6" i="27"/>
  <c r="M6" i="27"/>
  <c r="L6" i="27"/>
  <c r="D141" i="46"/>
  <c r="D153" i="46" s="1"/>
  <c r="G153" i="46" s="1"/>
  <c r="G152" i="46" s="1"/>
  <c r="H130" i="46"/>
  <c r="G130" i="46"/>
  <c r="D119" i="46"/>
  <c r="G119" i="46" s="1"/>
  <c r="G118" i="46" s="1"/>
  <c r="H108" i="46"/>
  <c r="G108" i="46"/>
  <c r="D108" i="46"/>
  <c r="D97" i="46"/>
  <c r="G97" i="46" s="1"/>
  <c r="G96" i="46" s="1"/>
  <c r="H86" i="46"/>
  <c r="G86" i="46"/>
  <c r="E75" i="46"/>
  <c r="E87" i="46" s="1"/>
  <c r="H64" i="46"/>
  <c r="G64" i="46"/>
  <c r="H42" i="46"/>
  <c r="G42" i="46"/>
  <c r="E31" i="46"/>
  <c r="H31" i="46" s="1"/>
  <c r="H30" i="46" s="1"/>
  <c r="D31" i="46"/>
  <c r="D42" i="46" s="1"/>
  <c r="C31" i="46"/>
  <c r="G19" i="46"/>
  <c r="H19" i="46"/>
  <c r="C65" i="26" l="1"/>
  <c r="C122" i="26"/>
  <c r="J41" i="39"/>
  <c r="F75" i="26" s="1"/>
  <c r="K25" i="39"/>
  <c r="E132" i="26" s="1"/>
  <c r="E121" i="26" s="1"/>
  <c r="E83" i="46"/>
  <c r="H83" i="46" s="1"/>
  <c r="E39" i="46"/>
  <c r="H39" i="46" s="1"/>
  <c r="D43" i="46"/>
  <c r="D109" i="46"/>
  <c r="D124" i="46"/>
  <c r="D146" i="46"/>
  <c r="G141" i="46"/>
  <c r="G140" i="46" s="1"/>
  <c r="D105" i="46"/>
  <c r="G105" i="46" s="1"/>
  <c r="D102" i="46"/>
  <c r="G102" i="46" s="1"/>
  <c r="E80" i="46"/>
  <c r="H80" i="46" s="1"/>
  <c r="E86" i="46"/>
  <c r="H75" i="46"/>
  <c r="H74" i="46" s="1"/>
  <c r="G171" i="46"/>
  <c r="G167" i="46" s="1"/>
  <c r="G177" i="46" s="1"/>
  <c r="D174" i="46"/>
  <c r="H167" i="46"/>
  <c r="H177" i="46" s="1"/>
  <c r="E42" i="46"/>
  <c r="E43" i="46"/>
  <c r="E36" i="46"/>
  <c r="H36" i="46" s="1"/>
  <c r="H35" i="46" s="1"/>
  <c r="H45" i="46" s="1"/>
  <c r="D36" i="46"/>
  <c r="G36" i="46" s="1"/>
  <c r="G31" i="46"/>
  <c r="G30" i="46" s="1"/>
  <c r="D39" i="46"/>
  <c r="G39" i="46" s="1"/>
  <c r="J25" i="39"/>
  <c r="E75" i="26" s="1"/>
  <c r="E64" i="26" s="1"/>
  <c r="K41" i="39"/>
  <c r="F132" i="26" s="1"/>
  <c r="I25" i="39"/>
  <c r="J8" i="8"/>
  <c r="D13" i="6" s="1"/>
  <c r="D10" i="6" s="1"/>
  <c r="D18" i="6" s="1"/>
  <c r="K8" i="8"/>
  <c r="E13" i="6" s="1"/>
  <c r="E10" i="6" s="1"/>
  <c r="E18" i="6" s="1"/>
  <c r="H79" i="46" l="1"/>
  <c r="H89" i="46" s="1"/>
  <c r="G124" i="46"/>
  <c r="D127" i="46"/>
  <c r="G101" i="46"/>
  <c r="G111" i="46" s="1"/>
  <c r="G146" i="46"/>
  <c r="D149" i="46"/>
  <c r="G35" i="46"/>
  <c r="G45" i="46" s="1"/>
  <c r="I8" i="8"/>
  <c r="I7" i="8"/>
  <c r="G149" i="46" l="1"/>
  <c r="G145" i="46" s="1"/>
  <c r="D13" i="45" s="1"/>
  <c r="D152" i="46"/>
  <c r="G127" i="46"/>
  <c r="G123" i="46" s="1"/>
  <c r="G133" i="46" s="1"/>
  <c r="D130" i="46"/>
  <c r="D131" i="46" s="1"/>
  <c r="D107" i="44"/>
  <c r="D106" i="44"/>
  <c r="D105" i="44"/>
  <c r="D104" i="44"/>
  <c r="D103" i="44"/>
  <c r="D102" i="44"/>
  <c r="D101" i="44"/>
  <c r="D100" i="44"/>
  <c r="D99" i="44"/>
  <c r="D108" i="44" s="1"/>
  <c r="G92" i="44"/>
  <c r="F92" i="44"/>
  <c r="E92" i="44"/>
  <c r="K91" i="44"/>
  <c r="I91" i="44"/>
  <c r="D91" i="44" s="1"/>
  <c r="L91" i="44" s="1"/>
  <c r="B91" i="44"/>
  <c r="K90" i="44"/>
  <c r="I90" i="44"/>
  <c r="D90" i="44" s="1"/>
  <c r="L90" i="44" s="1"/>
  <c r="K89" i="44"/>
  <c r="I89" i="44"/>
  <c r="K88" i="44"/>
  <c r="I88" i="44"/>
  <c r="B88" i="44"/>
  <c r="B89" i="44" s="1"/>
  <c r="K87" i="44"/>
  <c r="K92" i="44" s="1"/>
  <c r="I87" i="44"/>
  <c r="D87" i="44"/>
  <c r="G79" i="44"/>
  <c r="F79" i="44"/>
  <c r="E79" i="44"/>
  <c r="K78" i="44"/>
  <c r="I78" i="44"/>
  <c r="K77" i="44"/>
  <c r="I77" i="44"/>
  <c r="D77" i="44" s="1"/>
  <c r="L77" i="44" s="1"/>
  <c r="K76" i="44"/>
  <c r="I76" i="44"/>
  <c r="D76" i="44" s="1"/>
  <c r="L76" i="44" s="1"/>
  <c r="K75" i="44"/>
  <c r="I75" i="44"/>
  <c r="D75" i="44" s="1"/>
  <c r="L75" i="44" s="1"/>
  <c r="K74" i="44"/>
  <c r="I74" i="44"/>
  <c r="K73" i="44"/>
  <c r="I73" i="44"/>
  <c r="D73" i="44" s="1"/>
  <c r="L73" i="44" s="1"/>
  <c r="B73" i="44"/>
  <c r="B74" i="44" s="1"/>
  <c r="B75" i="44" s="1"/>
  <c r="B76" i="44" s="1"/>
  <c r="B77" i="44" s="1"/>
  <c r="B78" i="44" s="1"/>
  <c r="K72" i="44"/>
  <c r="I72" i="44"/>
  <c r="D72" i="44"/>
  <c r="L72" i="44" s="1"/>
  <c r="G63" i="44"/>
  <c r="F63" i="44"/>
  <c r="E63" i="44"/>
  <c r="K62" i="44"/>
  <c r="I62" i="44"/>
  <c r="D62" i="44" s="1"/>
  <c r="L62" i="44" s="1"/>
  <c r="K61" i="44"/>
  <c r="I61" i="44"/>
  <c r="D61" i="44" s="1"/>
  <c r="L61" i="44" s="1"/>
  <c r="K60" i="44"/>
  <c r="I60" i="44"/>
  <c r="D60" i="44" s="1"/>
  <c r="L60" i="44" s="1"/>
  <c r="B60" i="44"/>
  <c r="B61" i="44" s="1"/>
  <c r="K59" i="44"/>
  <c r="K63" i="44" s="1"/>
  <c r="I59" i="44"/>
  <c r="G51" i="44"/>
  <c r="F51" i="44"/>
  <c r="E51" i="44"/>
  <c r="K50" i="44"/>
  <c r="I50" i="44"/>
  <c r="L49" i="44"/>
  <c r="K49" i="44"/>
  <c r="I49" i="44"/>
  <c r="K48" i="44"/>
  <c r="I48" i="44"/>
  <c r="D48" i="44" s="1"/>
  <c r="L48" i="44" s="1"/>
  <c r="K47" i="44"/>
  <c r="I47" i="44"/>
  <c r="D47" i="44" s="1"/>
  <c r="L47" i="44" s="1"/>
  <c r="K46" i="44"/>
  <c r="I46" i="44"/>
  <c r="D46" i="44" s="1"/>
  <c r="L46" i="44" s="1"/>
  <c r="B46" i="44"/>
  <c r="K45" i="44"/>
  <c r="I45" i="44"/>
  <c r="K44" i="44"/>
  <c r="I44" i="44"/>
  <c r="B44" i="44"/>
  <c r="K43" i="44"/>
  <c r="I43" i="44"/>
  <c r="K42" i="44"/>
  <c r="I42" i="44"/>
  <c r="K41" i="44"/>
  <c r="I41" i="44"/>
  <c r="K40" i="44"/>
  <c r="I40" i="44"/>
  <c r="D40" i="44" s="1"/>
  <c r="L40" i="44" s="1"/>
  <c r="B40" i="44"/>
  <c r="B41" i="44" s="1"/>
  <c r="K39" i="44"/>
  <c r="I39" i="44"/>
  <c r="B39" i="44"/>
  <c r="K38" i="44"/>
  <c r="I38" i="44"/>
  <c r="G30" i="44"/>
  <c r="F30" i="44"/>
  <c r="E30" i="44"/>
  <c r="K29" i="44"/>
  <c r="I29" i="44"/>
  <c r="K28" i="44"/>
  <c r="I28" i="44"/>
  <c r="D28" i="44" s="1"/>
  <c r="L28" i="44" s="1"/>
  <c r="K27" i="44"/>
  <c r="I27" i="44"/>
  <c r="D27" i="44" s="1"/>
  <c r="L27" i="44" s="1"/>
  <c r="B27" i="44"/>
  <c r="B28" i="44" s="1"/>
  <c r="K26" i="44"/>
  <c r="D26" i="44" s="1"/>
  <c r="I26" i="44"/>
  <c r="G18" i="44"/>
  <c r="F18" i="44"/>
  <c r="E18" i="44"/>
  <c r="K17" i="44"/>
  <c r="I17" i="44"/>
  <c r="K16" i="44"/>
  <c r="I16" i="44"/>
  <c r="K15" i="44"/>
  <c r="I15" i="44"/>
  <c r="K14" i="44"/>
  <c r="I14" i="44"/>
  <c r="K13" i="44"/>
  <c r="I13" i="44"/>
  <c r="K12" i="44"/>
  <c r="I12" i="44"/>
  <c r="K11" i="44"/>
  <c r="I11" i="44"/>
  <c r="K10" i="44"/>
  <c r="I10" i="44"/>
  <c r="K9" i="44"/>
  <c r="I9" i="44"/>
  <c r="B9" i="44"/>
  <c r="B10" i="44" s="1"/>
  <c r="B11" i="44" s="1"/>
  <c r="B12" i="44" s="1"/>
  <c r="B13" i="44" s="1"/>
  <c r="B14" i="44" s="1"/>
  <c r="B15" i="44" s="1"/>
  <c r="B16" i="44" s="1"/>
  <c r="K8" i="44"/>
  <c r="I8" i="44"/>
  <c r="D13" i="14"/>
  <c r="D112" i="43"/>
  <c r="D111" i="43"/>
  <c r="D110" i="43"/>
  <c r="D109" i="43"/>
  <c r="D108" i="43"/>
  <c r="D107" i="43"/>
  <c r="D106" i="43"/>
  <c r="D105" i="43"/>
  <c r="D113" i="43" s="1"/>
  <c r="D104" i="43"/>
  <c r="G100" i="43"/>
  <c r="F100" i="43"/>
  <c r="E100" i="43"/>
  <c r="K99" i="43"/>
  <c r="I99" i="43"/>
  <c r="D99" i="43" s="1"/>
  <c r="L99" i="43" s="1"/>
  <c r="B99" i="43"/>
  <c r="K98" i="43"/>
  <c r="D98" i="43" s="1"/>
  <c r="L98" i="43" s="1"/>
  <c r="I98" i="43"/>
  <c r="K97" i="43"/>
  <c r="D97" i="43" s="1"/>
  <c r="L97" i="43" s="1"/>
  <c r="I97" i="43"/>
  <c r="K96" i="43"/>
  <c r="I96" i="43"/>
  <c r="D96" i="43" s="1"/>
  <c r="L96" i="43" s="1"/>
  <c r="B96" i="43"/>
  <c r="B97" i="43" s="1"/>
  <c r="K95" i="43"/>
  <c r="K100" i="43" s="1"/>
  <c r="I95" i="43"/>
  <c r="I100" i="43" s="1"/>
  <c r="D95" i="43"/>
  <c r="G87" i="43"/>
  <c r="F87" i="43"/>
  <c r="E87" i="43"/>
  <c r="K86" i="43"/>
  <c r="I86" i="43"/>
  <c r="D86" i="43" s="1"/>
  <c r="L86" i="43" s="1"/>
  <c r="K85" i="43"/>
  <c r="I85" i="43"/>
  <c r="D85" i="43"/>
  <c r="L85" i="43" s="1"/>
  <c r="K84" i="43"/>
  <c r="I84" i="43"/>
  <c r="D84" i="43" s="1"/>
  <c r="L84" i="43" s="1"/>
  <c r="K83" i="43"/>
  <c r="D83" i="43" s="1"/>
  <c r="L83" i="43" s="1"/>
  <c r="I83" i="43"/>
  <c r="K82" i="43"/>
  <c r="I82" i="43"/>
  <c r="D82" i="43" s="1"/>
  <c r="L82" i="43" s="1"/>
  <c r="B82" i="43"/>
  <c r="B83" i="43" s="1"/>
  <c r="B84" i="43" s="1"/>
  <c r="B85" i="43" s="1"/>
  <c r="B86" i="43" s="1"/>
  <c r="K81" i="43"/>
  <c r="I81" i="43"/>
  <c r="D81" i="43"/>
  <c r="L81" i="43" s="1"/>
  <c r="B81" i="43"/>
  <c r="K80" i="43"/>
  <c r="K87" i="43" s="1"/>
  <c r="I80" i="43"/>
  <c r="D80" i="43" s="1"/>
  <c r="G69" i="43"/>
  <c r="F69" i="43"/>
  <c r="E69" i="43"/>
  <c r="K68" i="43"/>
  <c r="I68" i="43"/>
  <c r="D68" i="43" s="1"/>
  <c r="L68" i="43" s="1"/>
  <c r="K67" i="43"/>
  <c r="I67" i="43"/>
  <c r="D67" i="43" s="1"/>
  <c r="L67" i="43" s="1"/>
  <c r="K66" i="43"/>
  <c r="I66" i="43"/>
  <c r="D66" i="43" s="1"/>
  <c r="L66" i="43" s="1"/>
  <c r="B66" i="43"/>
  <c r="B67" i="43" s="1"/>
  <c r="K65" i="43"/>
  <c r="I65" i="43"/>
  <c r="D65" i="43"/>
  <c r="L65" i="43" s="1"/>
  <c r="D75" i="46" s="1"/>
  <c r="G57" i="43"/>
  <c r="F57" i="43"/>
  <c r="E57" i="43"/>
  <c r="K56" i="43"/>
  <c r="I56" i="43"/>
  <c r="D56" i="43" s="1"/>
  <c r="L56" i="43" s="1"/>
  <c r="L55" i="43"/>
  <c r="K55" i="43"/>
  <c r="I55" i="43"/>
  <c r="K54" i="43"/>
  <c r="I54" i="43"/>
  <c r="K53" i="43"/>
  <c r="I53" i="43"/>
  <c r="K52" i="43"/>
  <c r="I52" i="43"/>
  <c r="B52" i="43"/>
  <c r="K51" i="43"/>
  <c r="I51" i="43"/>
  <c r="D51" i="43" s="1"/>
  <c r="L51" i="43" s="1"/>
  <c r="K50" i="43"/>
  <c r="I50" i="43"/>
  <c r="D50" i="43" s="1"/>
  <c r="L50" i="43" s="1"/>
  <c r="B50" i="43"/>
  <c r="K49" i="43"/>
  <c r="D49" i="43" s="1"/>
  <c r="L49" i="43" s="1"/>
  <c r="I49" i="43"/>
  <c r="K48" i="43"/>
  <c r="D48" i="43" s="1"/>
  <c r="L48" i="43" s="1"/>
  <c r="I48" i="43"/>
  <c r="K47" i="43"/>
  <c r="I47" i="43"/>
  <c r="B47" i="43"/>
  <c r="K46" i="43"/>
  <c r="I46" i="43"/>
  <c r="D46" i="43" s="1"/>
  <c r="L46" i="43" s="1"/>
  <c r="B46" i="43"/>
  <c r="K45" i="43"/>
  <c r="I45" i="43"/>
  <c r="B45" i="43"/>
  <c r="K44" i="43"/>
  <c r="I44" i="43"/>
  <c r="G30" i="43"/>
  <c r="F30" i="43"/>
  <c r="E30" i="43"/>
  <c r="K29" i="43"/>
  <c r="I29" i="43"/>
  <c r="K28" i="43"/>
  <c r="I28" i="43"/>
  <c r="D28" i="43" s="1"/>
  <c r="L28" i="43" s="1"/>
  <c r="K27" i="43"/>
  <c r="D27" i="43" s="1"/>
  <c r="L27" i="43" s="1"/>
  <c r="I27" i="43"/>
  <c r="B27" i="43"/>
  <c r="B28" i="43" s="1"/>
  <c r="K26" i="43"/>
  <c r="K30" i="43" s="1"/>
  <c r="I26" i="43"/>
  <c r="D26" i="43" s="1"/>
  <c r="G18" i="43"/>
  <c r="F18" i="43"/>
  <c r="E18" i="43"/>
  <c r="K17" i="43"/>
  <c r="I17" i="43"/>
  <c r="K16" i="43"/>
  <c r="I16" i="43"/>
  <c r="K15" i="43"/>
  <c r="I15" i="43"/>
  <c r="K14" i="43"/>
  <c r="I14" i="43"/>
  <c r="K13" i="43"/>
  <c r="I13" i="43"/>
  <c r="K12" i="43"/>
  <c r="I12" i="43"/>
  <c r="K11" i="43"/>
  <c r="I11" i="43"/>
  <c r="K10" i="43"/>
  <c r="I10" i="43"/>
  <c r="D10" i="43" s="1"/>
  <c r="L10" i="43" s="1"/>
  <c r="K9" i="43"/>
  <c r="I9" i="43"/>
  <c r="B9" i="43"/>
  <c r="B10" i="43" s="1"/>
  <c r="B11" i="43" s="1"/>
  <c r="B12" i="43" s="1"/>
  <c r="B13" i="43" s="1"/>
  <c r="B14" i="43" s="1"/>
  <c r="B15" i="43" s="1"/>
  <c r="B16" i="43" s="1"/>
  <c r="K8" i="43"/>
  <c r="I8" i="43"/>
  <c r="E13" i="12"/>
  <c r="D13" i="12"/>
  <c r="J16" i="9"/>
  <c r="K16" i="9"/>
  <c r="D15" i="44" l="1"/>
  <c r="L15" i="44" s="1"/>
  <c r="D17" i="44"/>
  <c r="L17" i="44" s="1"/>
  <c r="D39" i="44"/>
  <c r="L39" i="44" s="1"/>
  <c r="D10" i="44"/>
  <c r="L10" i="44" s="1"/>
  <c r="I18" i="44"/>
  <c r="D14" i="44"/>
  <c r="L14" i="44" s="1"/>
  <c r="D16" i="44"/>
  <c r="L16" i="44" s="1"/>
  <c r="K51" i="44"/>
  <c r="D74" i="44"/>
  <c r="L74" i="44" s="1"/>
  <c r="K18" i="44"/>
  <c r="D11" i="44"/>
  <c r="L11" i="44" s="1"/>
  <c r="D13" i="44"/>
  <c r="L13" i="44" s="1"/>
  <c r="D41" i="44"/>
  <c r="L41" i="44" s="1"/>
  <c r="D43" i="44"/>
  <c r="L43" i="44" s="1"/>
  <c r="D45" i="44"/>
  <c r="L45" i="44" s="1"/>
  <c r="D50" i="44"/>
  <c r="L50" i="44" s="1"/>
  <c r="I79" i="44"/>
  <c r="I92" i="44"/>
  <c r="D88" i="44"/>
  <c r="L88" i="44" s="1"/>
  <c r="D59" i="44"/>
  <c r="K79" i="44"/>
  <c r="D89" i="44"/>
  <c r="L89" i="44" s="1"/>
  <c r="D9" i="44"/>
  <c r="L9" i="44" s="1"/>
  <c r="D12" i="44"/>
  <c r="L12" i="44" s="1"/>
  <c r="I30" i="44"/>
  <c r="D29" i="44"/>
  <c r="L29" i="44" s="1"/>
  <c r="I51" i="44"/>
  <c r="D42" i="44"/>
  <c r="L42" i="44" s="1"/>
  <c r="D44" i="44"/>
  <c r="L44" i="44" s="1"/>
  <c r="D78" i="44"/>
  <c r="L78" i="44" s="1"/>
  <c r="E141" i="46"/>
  <c r="E13" i="14"/>
  <c r="D14" i="43"/>
  <c r="L14" i="43" s="1"/>
  <c r="D16" i="43"/>
  <c r="L16" i="43" s="1"/>
  <c r="K57" i="43"/>
  <c r="D9" i="43"/>
  <c r="L9" i="43" s="1"/>
  <c r="D15" i="43"/>
  <c r="L15" i="43" s="1"/>
  <c r="D45" i="43"/>
  <c r="L45" i="43" s="1"/>
  <c r="D47" i="43"/>
  <c r="L47" i="43" s="1"/>
  <c r="D52" i="43"/>
  <c r="L52" i="43" s="1"/>
  <c r="D54" i="43"/>
  <c r="L54" i="43" s="1"/>
  <c r="I57" i="43"/>
  <c r="D53" i="43"/>
  <c r="L53" i="43" s="1"/>
  <c r="D17" i="43"/>
  <c r="L17" i="43" s="1"/>
  <c r="I18" i="43"/>
  <c r="D12" i="43"/>
  <c r="L12" i="43" s="1"/>
  <c r="K18" i="43"/>
  <c r="D11" i="43"/>
  <c r="L11" i="43" s="1"/>
  <c r="D13" i="43"/>
  <c r="L13" i="43" s="1"/>
  <c r="K69" i="43"/>
  <c r="D87" i="46"/>
  <c r="G75" i="46"/>
  <c r="G74" i="46" s="1"/>
  <c r="D80" i="46"/>
  <c r="D86" i="46"/>
  <c r="I69" i="43"/>
  <c r="D92" i="44"/>
  <c r="L87" i="44"/>
  <c r="L92" i="44" s="1"/>
  <c r="E119" i="46" s="1"/>
  <c r="L79" i="44"/>
  <c r="E97" i="46" s="1"/>
  <c r="D79" i="44"/>
  <c r="D63" i="44"/>
  <c r="L59" i="44"/>
  <c r="I63" i="44"/>
  <c r="D38" i="44"/>
  <c r="L26" i="44"/>
  <c r="D30" i="44"/>
  <c r="K30" i="44"/>
  <c r="D8" i="44"/>
  <c r="D100" i="43"/>
  <c r="L95" i="43"/>
  <c r="L100" i="43" s="1"/>
  <c r="L80" i="43"/>
  <c r="L87" i="43" s="1"/>
  <c r="D87" i="43"/>
  <c r="I87" i="43"/>
  <c r="D69" i="43"/>
  <c r="D44" i="43"/>
  <c r="L26" i="43"/>
  <c r="D30" i="43"/>
  <c r="I30" i="43"/>
  <c r="D8" i="43"/>
  <c r="J213" i="7"/>
  <c r="K213" i="7"/>
  <c r="J210" i="7"/>
  <c r="K210" i="7"/>
  <c r="D210" i="7"/>
  <c r="E210" i="7"/>
  <c r="J202" i="7"/>
  <c r="K202" i="7"/>
  <c r="J199" i="7"/>
  <c r="K199" i="7"/>
  <c r="D199" i="7"/>
  <c r="E199" i="7"/>
  <c r="J191" i="7"/>
  <c r="K191" i="7"/>
  <c r="J187" i="7"/>
  <c r="K187" i="7"/>
  <c r="J184" i="7"/>
  <c r="J183" i="7" s="1"/>
  <c r="K184" i="7"/>
  <c r="K183" i="7" s="1"/>
  <c r="J180" i="7"/>
  <c r="K180" i="7"/>
  <c r="J178" i="7"/>
  <c r="K178" i="7"/>
  <c r="J165" i="7"/>
  <c r="K165" i="7"/>
  <c r="J162" i="7"/>
  <c r="K162" i="7"/>
  <c r="J169" i="7"/>
  <c r="K159" i="7"/>
  <c r="K169" i="7" s="1"/>
  <c r="D159" i="7"/>
  <c r="E159" i="7"/>
  <c r="J147" i="7"/>
  <c r="K147" i="7"/>
  <c r="J144" i="7"/>
  <c r="J143" i="7" s="1"/>
  <c r="K144" i="7"/>
  <c r="K143" i="7" s="1"/>
  <c r="J140" i="7"/>
  <c r="K140" i="7"/>
  <c r="J138" i="7"/>
  <c r="J151" i="7" s="1"/>
  <c r="K138" i="7"/>
  <c r="K151" i="7" s="1"/>
  <c r="J125" i="7"/>
  <c r="K125" i="7"/>
  <c r="J122" i="7"/>
  <c r="K122" i="7"/>
  <c r="K129" i="7" s="1"/>
  <c r="J119" i="7"/>
  <c r="J129" i="7" s="1"/>
  <c r="K119" i="7"/>
  <c r="D119" i="7"/>
  <c r="E119" i="7"/>
  <c r="J107" i="7"/>
  <c r="K107" i="7"/>
  <c r="J104" i="7"/>
  <c r="J103" i="7" s="1"/>
  <c r="K104" i="7"/>
  <c r="K103" i="7" s="1"/>
  <c r="J100" i="7"/>
  <c r="K100" i="7"/>
  <c r="J98" i="7"/>
  <c r="J111" i="7" s="1"/>
  <c r="K98" i="7"/>
  <c r="J85" i="7"/>
  <c r="K85" i="7"/>
  <c r="J82" i="7"/>
  <c r="K82" i="7"/>
  <c r="J79" i="7"/>
  <c r="K79" i="7"/>
  <c r="D79" i="7"/>
  <c r="E79" i="7"/>
  <c r="J67" i="7"/>
  <c r="K67" i="7"/>
  <c r="J64" i="7"/>
  <c r="J63" i="7" s="1"/>
  <c r="K64" i="7"/>
  <c r="K63" i="7" s="1"/>
  <c r="J60" i="7"/>
  <c r="K60" i="7"/>
  <c r="J58" i="7"/>
  <c r="K58" i="7"/>
  <c r="J45" i="7"/>
  <c r="K45" i="7"/>
  <c r="J43" i="7"/>
  <c r="K43" i="7"/>
  <c r="J40" i="7"/>
  <c r="K40" i="7"/>
  <c r="D40" i="7"/>
  <c r="E40" i="7"/>
  <c r="J29" i="7"/>
  <c r="K29" i="7"/>
  <c r="J26" i="7"/>
  <c r="K26" i="7"/>
  <c r="K32" i="7" s="1"/>
  <c r="J23" i="7"/>
  <c r="K23" i="7"/>
  <c r="D23" i="7"/>
  <c r="E23" i="7"/>
  <c r="J13" i="7"/>
  <c r="K13" i="7"/>
  <c r="J10" i="7"/>
  <c r="K10" i="7"/>
  <c r="J7" i="7"/>
  <c r="K7" i="7"/>
  <c r="D7" i="7"/>
  <c r="E7" i="7"/>
  <c r="I210" i="7"/>
  <c r="I213" i="7" s="1"/>
  <c r="C210" i="7"/>
  <c r="I199" i="7"/>
  <c r="I202" i="7" s="1"/>
  <c r="C199" i="7"/>
  <c r="I187" i="7"/>
  <c r="I184" i="7"/>
  <c r="I183" i="7" s="1"/>
  <c r="I180" i="7"/>
  <c r="I178" i="7"/>
  <c r="I159" i="7"/>
  <c r="C159" i="7"/>
  <c r="I165" i="7"/>
  <c r="I162" i="7"/>
  <c r="I147" i="7"/>
  <c r="I144" i="7"/>
  <c r="I143" i="7" s="1"/>
  <c r="I140" i="7"/>
  <c r="I138" i="7"/>
  <c r="I125" i="7"/>
  <c r="I122" i="7"/>
  <c r="I119" i="7"/>
  <c r="C119" i="7"/>
  <c r="I104" i="7"/>
  <c r="I103" i="7" s="1"/>
  <c r="I107" i="7"/>
  <c r="I100" i="7"/>
  <c r="I98" i="7"/>
  <c r="I85" i="7"/>
  <c r="I79" i="7"/>
  <c r="I82" i="7"/>
  <c r="C79" i="7"/>
  <c r="I67" i="7"/>
  <c r="I58" i="7"/>
  <c r="I64" i="7"/>
  <c r="I63" i="7" s="1"/>
  <c r="I60" i="7"/>
  <c r="I45" i="7"/>
  <c r="I43" i="7"/>
  <c r="I40" i="7"/>
  <c r="C40" i="7"/>
  <c r="I29" i="7"/>
  <c r="I23" i="7"/>
  <c r="I26" i="7"/>
  <c r="C23" i="7"/>
  <c r="I13" i="7"/>
  <c r="I10" i="7"/>
  <c r="I7" i="7"/>
  <c r="C7" i="7"/>
  <c r="H119" i="46" l="1"/>
  <c r="H118" i="46" s="1"/>
  <c r="E124" i="46"/>
  <c r="E152" i="46"/>
  <c r="E146" i="46"/>
  <c r="E153" i="46"/>
  <c r="H153" i="46" s="1"/>
  <c r="H152" i="46" s="1"/>
  <c r="H141" i="46"/>
  <c r="H140" i="46" s="1"/>
  <c r="E105" i="46"/>
  <c r="H105" i="46" s="1"/>
  <c r="E108" i="46"/>
  <c r="E102" i="46"/>
  <c r="H102" i="46" s="1"/>
  <c r="E109" i="46"/>
  <c r="H97" i="46"/>
  <c r="H96" i="46" s="1"/>
  <c r="G80" i="46"/>
  <c r="D83" i="46"/>
  <c r="G83" i="46" s="1"/>
  <c r="D51" i="44"/>
  <c r="L38" i="44"/>
  <c r="L51" i="44" s="1"/>
  <c r="E53" i="46" s="1"/>
  <c r="D18" i="44"/>
  <c r="L8" i="44"/>
  <c r="L18" i="44" s="1"/>
  <c r="D57" i="43"/>
  <c r="L44" i="43"/>
  <c r="L57" i="43" s="1"/>
  <c r="D53" i="46" s="1"/>
  <c r="D18" i="43"/>
  <c r="L8" i="43"/>
  <c r="L18" i="43" s="1"/>
  <c r="J32" i="7"/>
  <c r="K111" i="7"/>
  <c r="I71" i="7"/>
  <c r="K89" i="7"/>
  <c r="K71" i="7"/>
  <c r="J89" i="7"/>
  <c r="I15" i="7"/>
  <c r="J15" i="7"/>
  <c r="J49" i="7"/>
  <c r="J71" i="7"/>
  <c r="I89" i="7"/>
  <c r="K15" i="7"/>
  <c r="K49" i="7"/>
  <c r="I191" i="7"/>
  <c r="I169" i="7"/>
  <c r="I129" i="7"/>
  <c r="I151" i="7"/>
  <c r="I111" i="7"/>
  <c r="I32" i="7"/>
  <c r="I49" i="7"/>
  <c r="C141" i="46"/>
  <c r="F141" i="46" s="1"/>
  <c r="F140" i="46" s="1"/>
  <c r="F130" i="46"/>
  <c r="C119" i="46"/>
  <c r="C130" i="46" s="1"/>
  <c r="F108" i="46"/>
  <c r="C97" i="46"/>
  <c r="C109" i="46" s="1"/>
  <c r="C75" i="46"/>
  <c r="C87" i="46" s="1"/>
  <c r="F86" i="46"/>
  <c r="F64" i="46"/>
  <c r="C43" i="46"/>
  <c r="C42" i="46"/>
  <c r="C39" i="46"/>
  <c r="F39" i="46" s="1"/>
  <c r="C36" i="46"/>
  <c r="F36" i="46" s="1"/>
  <c r="F31" i="46"/>
  <c r="F30" i="46" s="1"/>
  <c r="F42" i="46"/>
  <c r="H146" i="46" l="1"/>
  <c r="E149" i="46"/>
  <c r="H149" i="46" s="1"/>
  <c r="E58" i="46"/>
  <c r="H53" i="46"/>
  <c r="H52" i="46" s="1"/>
  <c r="E127" i="46"/>
  <c r="H124" i="46"/>
  <c r="E8" i="46"/>
  <c r="E11" i="14"/>
  <c r="E16" i="14" s="1"/>
  <c r="H101" i="46"/>
  <c r="H111" i="46" s="1"/>
  <c r="D58" i="46"/>
  <c r="G53" i="46"/>
  <c r="G52" i="46" s="1"/>
  <c r="N4" i="43"/>
  <c r="D8" i="46"/>
  <c r="D11" i="14"/>
  <c r="D16" i="14" s="1"/>
  <c r="G79" i="46"/>
  <c r="G89" i="46" s="1"/>
  <c r="M190" i="7"/>
  <c r="M110" i="7"/>
  <c r="M70" i="7"/>
  <c r="I216" i="7"/>
  <c r="M31" i="7"/>
  <c r="M150" i="7"/>
  <c r="C146" i="46"/>
  <c r="F146" i="46" s="1"/>
  <c r="C152" i="46"/>
  <c r="C149" i="46"/>
  <c r="F149" i="46" s="1"/>
  <c r="C153" i="46"/>
  <c r="F153" i="46" s="1"/>
  <c r="F152" i="46" s="1"/>
  <c r="C124" i="46"/>
  <c r="F124" i="46" s="1"/>
  <c r="F119" i="46"/>
  <c r="F118" i="46" s="1"/>
  <c r="C127" i="46"/>
  <c r="F127" i="46" s="1"/>
  <c r="C131" i="46"/>
  <c r="C108" i="46"/>
  <c r="C102" i="46"/>
  <c r="F102" i="46" s="1"/>
  <c r="F97" i="46"/>
  <c r="F96" i="46" s="1"/>
  <c r="C105" i="46"/>
  <c r="F105" i="46" s="1"/>
  <c r="C80" i="46"/>
  <c r="F80" i="46" s="1"/>
  <c r="C86" i="46"/>
  <c r="F75" i="46"/>
  <c r="F74" i="46" s="1"/>
  <c r="C83" i="46"/>
  <c r="F83" i="46" s="1"/>
  <c r="F35" i="46"/>
  <c r="F45" i="46" s="1"/>
  <c r="D22" i="26"/>
  <c r="E13" i="46" l="1"/>
  <c r="H8" i="46"/>
  <c r="H7" i="46" s="1"/>
  <c r="E61" i="46"/>
  <c r="H58" i="46"/>
  <c r="H127" i="46"/>
  <c r="H123" i="46" s="1"/>
  <c r="H133" i="46" s="1"/>
  <c r="E130" i="46"/>
  <c r="E131" i="46" s="1"/>
  <c r="H145" i="46"/>
  <c r="H155" i="46" s="1"/>
  <c r="E13" i="45" s="1"/>
  <c r="G58" i="46"/>
  <c r="D61" i="46"/>
  <c r="D19" i="46"/>
  <c r="G8" i="46"/>
  <c r="G7" i="46" s="1"/>
  <c r="D16" i="46"/>
  <c r="G16" i="46" s="1"/>
  <c r="D13" i="46"/>
  <c r="G13" i="46" s="1"/>
  <c r="G12" i="46" s="1"/>
  <c r="D20" i="46"/>
  <c r="F145" i="46"/>
  <c r="F155" i="46" s="1"/>
  <c r="C13" i="45" s="1"/>
  <c r="F123" i="46"/>
  <c r="F133" i="46" s="1"/>
  <c r="F101" i="46"/>
  <c r="F111" i="46" s="1"/>
  <c r="F79" i="46"/>
  <c r="F89" i="46" s="1"/>
  <c r="E25" i="1"/>
  <c r="H61" i="46" l="1"/>
  <c r="H57" i="46" s="1"/>
  <c r="H67" i="46" s="1"/>
  <c r="E64" i="46"/>
  <c r="E65" i="46" s="1"/>
  <c r="H13" i="46"/>
  <c r="E16" i="46"/>
  <c r="D64" i="46"/>
  <c r="D65" i="46" s="1"/>
  <c r="G61" i="46"/>
  <c r="G57" i="46" s="1"/>
  <c r="G67" i="46" s="1"/>
  <c r="G22" i="46"/>
  <c r="D56" i="1"/>
  <c r="D54" i="1"/>
  <c r="E44" i="1"/>
  <c r="D41" i="1"/>
  <c r="H16" i="46" l="1"/>
  <c r="E19" i="46"/>
  <c r="E20" i="46" s="1"/>
  <c r="H12" i="46"/>
  <c r="H22" i="46" s="1"/>
  <c r="E12" i="45" s="1"/>
  <c r="E11" i="45" s="1"/>
  <c r="F44" i="1"/>
  <c r="D12" i="45"/>
  <c r="D11" i="45" s="1"/>
  <c r="I61" i="39"/>
  <c r="H24" i="26" s="1"/>
  <c r="I98" i="39"/>
  <c r="S24" i="26" s="1"/>
  <c r="S13" i="26" s="1"/>
  <c r="C13" i="14"/>
  <c r="F43" i="1" l="1"/>
  <c r="F37" i="1" s="1"/>
  <c r="H44" i="1"/>
  <c r="H43" i="1" s="1"/>
  <c r="H37" i="1" s="1"/>
  <c r="I8" i="52"/>
  <c r="I9" i="52" s="1"/>
  <c r="D61" i="1" s="1"/>
  <c r="J8" i="52"/>
  <c r="J9" i="52" s="1"/>
  <c r="F61" i="1" s="1"/>
  <c r="K8" i="52"/>
  <c r="K9" i="52" s="1"/>
  <c r="H61" i="1" s="1"/>
  <c r="I6" i="49"/>
  <c r="I7" i="49"/>
  <c r="J7" i="49"/>
  <c r="K7" i="49"/>
  <c r="M8" i="48"/>
  <c r="N8" i="48"/>
  <c r="F13" i="46"/>
  <c r="F16" i="46"/>
  <c r="F19" i="46"/>
  <c r="I8" i="42"/>
  <c r="K8" i="42"/>
  <c r="B9" i="42"/>
  <c r="B10" i="42" s="1"/>
  <c r="B11" i="42" s="1"/>
  <c r="B12" i="42" s="1"/>
  <c r="B13" i="42" s="1"/>
  <c r="B14" i="42" s="1"/>
  <c r="B15" i="42" s="1"/>
  <c r="B16" i="42" s="1"/>
  <c r="I9" i="42"/>
  <c r="K9" i="42"/>
  <c r="I10" i="42"/>
  <c r="K10" i="42"/>
  <c r="I11" i="42"/>
  <c r="K11" i="42"/>
  <c r="I12" i="42"/>
  <c r="K12" i="42"/>
  <c r="I13" i="42"/>
  <c r="K13" i="42"/>
  <c r="I14" i="42"/>
  <c r="K14" i="42"/>
  <c r="I15" i="42"/>
  <c r="K15" i="42"/>
  <c r="I16" i="42"/>
  <c r="K16" i="42"/>
  <c r="I17" i="42"/>
  <c r="K17" i="42"/>
  <c r="E18" i="42"/>
  <c r="F18" i="42"/>
  <c r="G18" i="42"/>
  <c r="I26" i="42"/>
  <c r="I30" i="42" s="1"/>
  <c r="K26" i="42"/>
  <c r="B27" i="42"/>
  <c r="I27" i="42"/>
  <c r="K27" i="42"/>
  <c r="D27" i="42" s="1"/>
  <c r="L27" i="42" s="1"/>
  <c r="B28" i="42"/>
  <c r="I28" i="42"/>
  <c r="D28" i="42" s="1"/>
  <c r="L28" i="42" s="1"/>
  <c r="K28" i="42"/>
  <c r="I29" i="42"/>
  <c r="D29" i="42" s="1"/>
  <c r="L29" i="42" s="1"/>
  <c r="K29" i="42"/>
  <c r="E30" i="42"/>
  <c r="F30" i="42"/>
  <c r="G30" i="42"/>
  <c r="K30" i="42"/>
  <c r="I39" i="42"/>
  <c r="K39" i="42"/>
  <c r="B40" i="42"/>
  <c r="B41" i="42" s="1"/>
  <c r="B42" i="42" s="1"/>
  <c r="I40" i="42"/>
  <c r="K40" i="42"/>
  <c r="I41" i="42"/>
  <c r="K41" i="42"/>
  <c r="I42" i="42"/>
  <c r="K42" i="42"/>
  <c r="I43" i="42"/>
  <c r="K43" i="42"/>
  <c r="I44" i="42"/>
  <c r="K44" i="42"/>
  <c r="B45" i="42"/>
  <c r="I45" i="42"/>
  <c r="K45" i="42"/>
  <c r="I46" i="42"/>
  <c r="K46" i="42"/>
  <c r="B47" i="42"/>
  <c r="I47" i="42"/>
  <c r="K47" i="42"/>
  <c r="I48" i="42"/>
  <c r="K48" i="42"/>
  <c r="I49" i="42"/>
  <c r="K49" i="42"/>
  <c r="I50" i="42"/>
  <c r="K50" i="42"/>
  <c r="L50" i="42"/>
  <c r="I51" i="42"/>
  <c r="K51" i="42"/>
  <c r="E52" i="42"/>
  <c r="F52" i="42"/>
  <c r="G52" i="42"/>
  <c r="I61" i="42"/>
  <c r="I65" i="42" s="1"/>
  <c r="K61" i="42"/>
  <c r="B62" i="42"/>
  <c r="I62" i="42"/>
  <c r="K62" i="42"/>
  <c r="D62" i="42" s="1"/>
  <c r="L62" i="42" s="1"/>
  <c r="B63" i="42"/>
  <c r="I63" i="42"/>
  <c r="D63" i="42" s="1"/>
  <c r="L63" i="42" s="1"/>
  <c r="K63" i="42"/>
  <c r="I64" i="42"/>
  <c r="D64" i="42" s="1"/>
  <c r="L64" i="42" s="1"/>
  <c r="K64" i="42"/>
  <c r="E65" i="42"/>
  <c r="F65" i="42"/>
  <c r="G65" i="42"/>
  <c r="K65" i="42"/>
  <c r="I79" i="42"/>
  <c r="K79" i="42"/>
  <c r="D79" i="42" s="1"/>
  <c r="B80" i="42"/>
  <c r="B81" i="42" s="1"/>
  <c r="B82" i="42" s="1"/>
  <c r="B83" i="42" s="1"/>
  <c r="B84" i="42" s="1"/>
  <c r="B85" i="42" s="1"/>
  <c r="I80" i="42"/>
  <c r="D80" i="42" s="1"/>
  <c r="L80" i="42" s="1"/>
  <c r="K80" i="42"/>
  <c r="D81" i="42"/>
  <c r="L81" i="42" s="1"/>
  <c r="I81" i="42"/>
  <c r="K81" i="42"/>
  <c r="I82" i="42"/>
  <c r="D82" i="42" s="1"/>
  <c r="L82" i="42" s="1"/>
  <c r="K82" i="42"/>
  <c r="I83" i="42"/>
  <c r="K83" i="42"/>
  <c r="D83" i="42" s="1"/>
  <c r="L83" i="42" s="1"/>
  <c r="I84" i="42"/>
  <c r="D84" i="42" s="1"/>
  <c r="L84" i="42" s="1"/>
  <c r="K84" i="42"/>
  <c r="D85" i="42"/>
  <c r="L85" i="42" s="1"/>
  <c r="I85" i="42"/>
  <c r="K85" i="42"/>
  <c r="E86" i="42"/>
  <c r="F86" i="42"/>
  <c r="G86" i="42"/>
  <c r="I86" i="42"/>
  <c r="I94" i="42"/>
  <c r="D94" i="42" s="1"/>
  <c r="K94" i="42"/>
  <c r="B95" i="42"/>
  <c r="D95" i="42"/>
  <c r="L95" i="42" s="1"/>
  <c r="I95" i="42"/>
  <c r="K95" i="42"/>
  <c r="K99" i="42" s="1"/>
  <c r="B96" i="42"/>
  <c r="I96" i="42"/>
  <c r="D96" i="42" s="1"/>
  <c r="L96" i="42" s="1"/>
  <c r="K96" i="42"/>
  <c r="I97" i="42"/>
  <c r="D97" i="42" s="1"/>
  <c r="L97" i="42" s="1"/>
  <c r="K97" i="42"/>
  <c r="B98" i="42"/>
  <c r="I98" i="42"/>
  <c r="K98" i="42"/>
  <c r="D98" i="42" s="1"/>
  <c r="L98" i="42" s="1"/>
  <c r="E99" i="42"/>
  <c r="F99" i="42"/>
  <c r="G99" i="42"/>
  <c r="D104" i="42"/>
  <c r="D105" i="42"/>
  <c r="D106" i="42"/>
  <c r="D107" i="42"/>
  <c r="D113" i="42" s="1"/>
  <c r="D108" i="42"/>
  <c r="D109" i="42"/>
  <c r="D110" i="42"/>
  <c r="D111" i="42"/>
  <c r="D112" i="42"/>
  <c r="D45" i="42" l="1"/>
  <c r="L45" i="42" s="1"/>
  <c r="D8" i="42"/>
  <c r="D49" i="42"/>
  <c r="L49" i="42" s="1"/>
  <c r="D47" i="42"/>
  <c r="L47" i="42" s="1"/>
  <c r="D42" i="42"/>
  <c r="L42" i="42" s="1"/>
  <c r="D14" i="42"/>
  <c r="L14" i="42" s="1"/>
  <c r="D10" i="42"/>
  <c r="L10" i="42" s="1"/>
  <c r="D41" i="42"/>
  <c r="L41" i="42" s="1"/>
  <c r="D44" i="42"/>
  <c r="L44" i="42" s="1"/>
  <c r="D15" i="42"/>
  <c r="L15" i="42" s="1"/>
  <c r="D16" i="42"/>
  <c r="L16" i="42" s="1"/>
  <c r="D12" i="42"/>
  <c r="L12" i="42" s="1"/>
  <c r="D40" i="42"/>
  <c r="L40" i="42" s="1"/>
  <c r="D13" i="42"/>
  <c r="L13" i="42" s="1"/>
  <c r="D11" i="42"/>
  <c r="L11" i="42" s="1"/>
  <c r="D51" i="42"/>
  <c r="L51" i="42" s="1"/>
  <c r="D48" i="42"/>
  <c r="L48" i="42" s="1"/>
  <c r="D46" i="42"/>
  <c r="L46" i="42" s="1"/>
  <c r="D43" i="42"/>
  <c r="L43" i="42" s="1"/>
  <c r="D9" i="42"/>
  <c r="L9" i="42" s="1"/>
  <c r="D39" i="42"/>
  <c r="L39" i="42" s="1"/>
  <c r="I18" i="42"/>
  <c r="D17" i="42"/>
  <c r="L17" i="42" s="1"/>
  <c r="F12" i="46"/>
  <c r="L94" i="42"/>
  <c r="L99" i="42" s="1"/>
  <c r="D99" i="42"/>
  <c r="D86" i="42"/>
  <c r="L79" i="42"/>
  <c r="L86" i="42" s="1"/>
  <c r="L8" i="42"/>
  <c r="I99" i="42"/>
  <c r="I52" i="42"/>
  <c r="K86" i="42"/>
  <c r="D61" i="42"/>
  <c r="D26" i="42"/>
  <c r="K52" i="42"/>
  <c r="K18" i="42"/>
  <c r="I41" i="39"/>
  <c r="I12" i="39"/>
  <c r="I61" i="38"/>
  <c r="W23" i="26" s="1"/>
  <c r="W13" i="26" s="1"/>
  <c r="D18" i="42" l="1"/>
  <c r="L52" i="42"/>
  <c r="D52" i="42"/>
  <c r="L18" i="42"/>
  <c r="D30" i="42"/>
  <c r="L26" i="42"/>
  <c r="D65" i="42"/>
  <c r="L61" i="42"/>
  <c r="L65" i="42" s="1"/>
  <c r="F31" i="37"/>
  <c r="B9" i="31"/>
  <c r="C8" i="46" l="1"/>
  <c r="F8" i="46" s="1"/>
  <c r="F7" i="46" s="1"/>
  <c r="F22" i="46" s="1"/>
  <c r="C53" i="46"/>
  <c r="J89" i="39"/>
  <c r="O75" i="26" s="1"/>
  <c r="O64" i="26" s="1"/>
  <c r="K89" i="39"/>
  <c r="O132" i="26" s="1"/>
  <c r="O121" i="26" s="1"/>
  <c r="I89" i="39"/>
  <c r="Q24" i="26" s="1"/>
  <c r="B93" i="37"/>
  <c r="H94" i="37"/>
  <c r="P130" i="26" s="1"/>
  <c r="P121" i="26" s="1"/>
  <c r="G94" i="37"/>
  <c r="P73" i="26" s="1"/>
  <c r="P64" i="26" s="1"/>
  <c r="F94" i="37"/>
  <c r="R22" i="26" s="1"/>
  <c r="R13" i="26" s="1"/>
  <c r="J80" i="39"/>
  <c r="K80" i="39"/>
  <c r="K30" i="38"/>
  <c r="L131" i="26" s="1"/>
  <c r="L121" i="26" s="1"/>
  <c r="J30" i="38"/>
  <c r="L74" i="26" s="1"/>
  <c r="L64" i="26" s="1"/>
  <c r="I30" i="38"/>
  <c r="L23" i="26" s="1"/>
  <c r="H80" i="37"/>
  <c r="N130" i="26" s="1"/>
  <c r="N121" i="26" s="1"/>
  <c r="G80" i="37"/>
  <c r="N73" i="26" s="1"/>
  <c r="N64" i="26" s="1"/>
  <c r="F80" i="37"/>
  <c r="P22" i="26" s="1"/>
  <c r="B79" i="37"/>
  <c r="J107" i="39"/>
  <c r="S75" i="26" s="1"/>
  <c r="S64" i="26" s="1"/>
  <c r="S132" i="26"/>
  <c r="S121" i="26" s="1"/>
  <c r="I107" i="39"/>
  <c r="J69" i="38"/>
  <c r="K69" i="38"/>
  <c r="I69" i="38"/>
  <c r="K40" i="31"/>
  <c r="G127" i="26" s="1"/>
  <c r="J40" i="31"/>
  <c r="G70" i="26" s="1"/>
  <c r="I40" i="31"/>
  <c r="G19" i="26" s="1"/>
  <c r="I80" i="39"/>
  <c r="O24" i="26" s="1"/>
  <c r="H103" i="37"/>
  <c r="R130" i="26" s="1"/>
  <c r="R121" i="26" s="1"/>
  <c r="G103" i="37"/>
  <c r="R73" i="26" s="1"/>
  <c r="R64" i="26" s="1"/>
  <c r="F103" i="37"/>
  <c r="T22" i="26" s="1"/>
  <c r="B102" i="37"/>
  <c r="J70" i="39"/>
  <c r="I75" i="26" s="1"/>
  <c r="K70" i="39"/>
  <c r="I132" i="26" s="1"/>
  <c r="I70" i="39"/>
  <c r="I24" i="26" s="1"/>
  <c r="H71" i="37"/>
  <c r="I130" i="26" s="1"/>
  <c r="G71" i="37"/>
  <c r="I73" i="26" s="1"/>
  <c r="F71" i="37"/>
  <c r="I22" i="26" s="1"/>
  <c r="B70" i="37"/>
  <c r="H62" i="37"/>
  <c r="H130" i="26" s="1"/>
  <c r="H121" i="26" s="1"/>
  <c r="G62" i="37"/>
  <c r="H73" i="26" s="1"/>
  <c r="H64" i="26" s="1"/>
  <c r="F62" i="37"/>
  <c r="H22" i="26" s="1"/>
  <c r="K52" i="39"/>
  <c r="G132" i="26" s="1"/>
  <c r="J52" i="39"/>
  <c r="G75" i="26" s="1"/>
  <c r="H51" i="37"/>
  <c r="G130" i="26" s="1"/>
  <c r="G51" i="37"/>
  <c r="G73" i="26" s="1"/>
  <c r="F51" i="37"/>
  <c r="G22" i="26" s="1"/>
  <c r="B49" i="37"/>
  <c r="B50" i="37" s="1"/>
  <c r="K22" i="38"/>
  <c r="J131" i="26" s="1"/>
  <c r="J22" i="38"/>
  <c r="J74" i="26" s="1"/>
  <c r="J13" i="38"/>
  <c r="K74" i="26" s="1"/>
  <c r="K64" i="26" s="1"/>
  <c r="K13" i="38"/>
  <c r="K131" i="26" s="1"/>
  <c r="K121" i="26" s="1"/>
  <c r="I13" i="38"/>
  <c r="H41" i="37"/>
  <c r="F130" i="26" s="1"/>
  <c r="G41" i="37"/>
  <c r="F73" i="26" s="1"/>
  <c r="F41" i="37"/>
  <c r="F22" i="26" s="1"/>
  <c r="B39" i="37"/>
  <c r="B40" i="37" s="1"/>
  <c r="E22" i="26"/>
  <c r="J12" i="39"/>
  <c r="D75" i="26" s="1"/>
  <c r="K12" i="39"/>
  <c r="D132" i="26" s="1"/>
  <c r="H20" i="37"/>
  <c r="D130" i="26" s="1"/>
  <c r="B9" i="37"/>
  <c r="B10" i="37" s="1"/>
  <c r="B11" i="37" s="1"/>
  <c r="B12" i="37" s="1"/>
  <c r="B13" i="37" s="1"/>
  <c r="B14" i="37" s="1"/>
  <c r="B15" i="37" s="1"/>
  <c r="B16" i="37" s="1"/>
  <c r="B18" i="37" s="1"/>
  <c r="B19" i="37" s="1"/>
  <c r="J9" i="28"/>
  <c r="K9" i="28"/>
  <c r="I9" i="28"/>
  <c r="F14" i="26"/>
  <c r="C14" i="26" s="1"/>
  <c r="M9" i="27"/>
  <c r="N9" i="27"/>
  <c r="L9" i="27"/>
  <c r="J8" i="10"/>
  <c r="K8" i="10"/>
  <c r="I8" i="10"/>
  <c r="C15" i="6"/>
  <c r="C13" i="6"/>
  <c r="E17" i="1" s="1"/>
  <c r="E10" i="1" s="1"/>
  <c r="D53" i="1"/>
  <c r="E54" i="1"/>
  <c r="E53" i="1" s="1"/>
  <c r="E39" i="1"/>
  <c r="E37" i="1" s="1"/>
  <c r="E16" i="1"/>
  <c r="E15" i="1"/>
  <c r="E14" i="1"/>
  <c r="E11" i="1"/>
  <c r="C21" i="26"/>
  <c r="C20" i="26"/>
  <c r="C18" i="26"/>
  <c r="C16" i="26"/>
  <c r="K23" i="26" l="1"/>
  <c r="U24" i="26"/>
  <c r="C130" i="26"/>
  <c r="I121" i="26"/>
  <c r="I64" i="26"/>
  <c r="J121" i="26"/>
  <c r="C131" i="26"/>
  <c r="I73" i="1"/>
  <c r="I36" i="1" s="1"/>
  <c r="G73" i="1"/>
  <c r="G36" i="1" s="1"/>
  <c r="J64" i="26"/>
  <c r="F78" i="1" s="1"/>
  <c r="C74" i="26"/>
  <c r="C73" i="26"/>
  <c r="C65" i="46"/>
  <c r="C58" i="46"/>
  <c r="F58" i="46" s="1"/>
  <c r="C61" i="46"/>
  <c r="F61" i="46" s="1"/>
  <c r="F53" i="46"/>
  <c r="F52" i="46" s="1"/>
  <c r="C64" i="46"/>
  <c r="C22" i="26"/>
  <c r="C132" i="26"/>
  <c r="G121" i="26"/>
  <c r="C75" i="26"/>
  <c r="G64" i="26"/>
  <c r="D24" i="26"/>
  <c r="I52" i="39"/>
  <c r="I22" i="38"/>
  <c r="J23" i="26" s="1"/>
  <c r="C23" i="26" s="1"/>
  <c r="F24" i="26"/>
  <c r="E24" i="26"/>
  <c r="E13" i="26" s="1"/>
  <c r="K13" i="26"/>
  <c r="L13" i="26"/>
  <c r="M13" i="26"/>
  <c r="N13" i="26"/>
  <c r="P13" i="26"/>
  <c r="Q13" i="26"/>
  <c r="U13" i="26"/>
  <c r="T13" i="26"/>
  <c r="I80" i="38" l="1"/>
  <c r="E78" i="1"/>
  <c r="F57" i="46"/>
  <c r="F67" i="46" s="1"/>
  <c r="I13" i="26"/>
  <c r="G24" i="26"/>
  <c r="C24" i="26" s="1"/>
  <c r="J13" i="26"/>
  <c r="C13" i="26" s="1"/>
  <c r="H13" i="26"/>
  <c r="O13" i="26"/>
  <c r="K32" i="31"/>
  <c r="F127" i="26" s="1"/>
  <c r="F121" i="26" s="1"/>
  <c r="J32" i="31"/>
  <c r="F70" i="26" s="1"/>
  <c r="F64" i="26" s="1"/>
  <c r="I32" i="31"/>
  <c r="F19" i="26" s="1"/>
  <c r="F13" i="26" s="1"/>
  <c r="B31" i="31"/>
  <c r="J22" i="31"/>
  <c r="D70" i="26" s="1"/>
  <c r="K22" i="31"/>
  <c r="D127" i="26" s="1"/>
  <c r="I22" i="31"/>
  <c r="D19" i="26" s="1"/>
  <c r="C19" i="26" s="1"/>
  <c r="B10" i="3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J6" i="29"/>
  <c r="K6" i="29"/>
  <c r="J7" i="29"/>
  <c r="K7" i="29"/>
  <c r="J8" i="29"/>
  <c r="K8" i="29"/>
  <c r="J9" i="29"/>
  <c r="K9" i="29"/>
  <c r="J10" i="29"/>
  <c r="K10" i="29"/>
  <c r="J11" i="29"/>
  <c r="K11" i="29"/>
  <c r="J12" i="29"/>
  <c r="K12" i="29"/>
  <c r="J13" i="29"/>
  <c r="K13" i="29"/>
  <c r="J14" i="29"/>
  <c r="K14" i="29"/>
  <c r="J15" i="29"/>
  <c r="K15" i="29"/>
  <c r="J16" i="29"/>
  <c r="K16" i="29"/>
  <c r="J17" i="29"/>
  <c r="K17" i="29"/>
  <c r="I7" i="29"/>
  <c r="I8" i="29"/>
  <c r="I10" i="29"/>
  <c r="I11" i="29"/>
  <c r="I12" i="29"/>
  <c r="I13" i="29"/>
  <c r="I14" i="29"/>
  <c r="I15" i="29"/>
  <c r="I16" i="29"/>
  <c r="I17" i="29"/>
  <c r="I6" i="29"/>
  <c r="B7" i="29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C13" i="12"/>
  <c r="D29" i="1" s="1"/>
  <c r="D27" i="1" s="1"/>
  <c r="K5" i="46" l="1"/>
  <c r="C11" i="45"/>
  <c r="C16" i="45" s="1"/>
  <c r="C127" i="26"/>
  <c r="D121" i="26"/>
  <c r="C70" i="26"/>
  <c r="D64" i="26"/>
  <c r="G13" i="26"/>
  <c r="E73" i="1"/>
  <c r="E36" i="1" s="1"/>
  <c r="D17" i="26"/>
  <c r="C10" i="6"/>
  <c r="C18" i="6" s="1"/>
  <c r="D10" i="1"/>
  <c r="F73" i="1" l="1"/>
  <c r="F36" i="1" s="1"/>
  <c r="C64" i="26"/>
  <c r="H78" i="1"/>
  <c r="H73" i="1" s="1"/>
  <c r="H36" i="1" s="1"/>
  <c r="C121" i="26"/>
  <c r="C17" i="26"/>
  <c r="D13" i="26"/>
  <c r="C11" i="14"/>
  <c r="C16" i="14" s="1"/>
  <c r="D78" i="1" l="1"/>
  <c r="D73" i="1" s="1"/>
  <c r="D36" i="1" l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225 ст</t>
        </r>
      </text>
    </comment>
  </commentList>
</comments>
</file>

<file path=xl/comments2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226 ст</t>
        </r>
      </text>
    </comment>
  </commentList>
</comments>
</file>

<file path=xl/comments3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</commentList>
</comments>
</file>

<file path=xl/comments4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340</t>
        </r>
      </text>
    </comment>
  </commentList>
</comments>
</file>

<file path=xl/sharedStrings.xml><?xml version="1.0" encoding="utf-8"?>
<sst xmlns="http://schemas.openxmlformats.org/spreadsheetml/2006/main" count="3548" uniqueCount="573">
  <si>
    <t>Наименование показателя</t>
  </si>
  <si>
    <t>Код строки</t>
  </si>
  <si>
    <t>Код по бюджетной классификации Российской Федерации &lt;3&gt;</t>
  </si>
  <si>
    <t>Сумма, руб. (с точностью до двух знаков после запятой - 0,00)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</si>
  <si>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</si>
  <si>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</si>
  <si>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</si>
  <si>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</si>
  <si>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</si>
  <si>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от приносящей доход деятельности</t>
  </si>
  <si>
    <t>Остаток средств на начало текущего финансового года &lt;4&gt;</t>
  </si>
  <si>
    <t>х</t>
  </si>
  <si>
    <t>Остаток средств на конец текущего финансового года &lt;4&gt;</t>
  </si>
  <si>
    <t>Доходы, всего:</t>
  </si>
  <si>
    <t>в том числе:</t>
  </si>
  <si>
    <t>доходы от собственности, всего</t>
  </si>
  <si>
    <t>доходы, получаемые в виде арендной либо иной платы за передачу в возмездное пользование муниципального имущества</t>
  </si>
  <si>
    <t>доходы в виде процентов по депозитам автономных учреждений в кредитных организациях</t>
  </si>
  <si>
    <t>доходы в виде процентов по остаткам средств на счетах автономных учреждений в кредитных организациях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</si>
  <si>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</si>
  <si>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</si>
  <si>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</si>
  <si>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</si>
  <si>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</si>
  <si>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</si>
  <si>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</si>
  <si>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</si>
  <si>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</si>
  <si>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</si>
  <si>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&lt;5&gt;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</si>
  <si>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</si>
  <si>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</si>
  <si>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</si>
  <si>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</si>
  <si>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</si>
  <si>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</si>
  <si>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</si>
  <si>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</si>
  <si>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</si>
  <si>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</si>
  <si>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</si>
  <si>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</si>
  <si>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</si>
  <si>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</si>
  <si>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</si>
  <si>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</si>
  <si>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</si>
  <si>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</si>
  <si>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</si>
  <si>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</si>
  <si>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</si>
  <si>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</si>
  <si>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</si>
  <si>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</si>
  <si>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</si>
  <si>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</si>
  <si>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</si>
  <si>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</si>
  <si>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</si>
  <si>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</si>
  <si>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</si>
  <si>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&lt;6&gt;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</si>
  <si>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</si>
  <si>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</si>
  <si>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</si>
  <si>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</si>
  <si>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</si>
  <si>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</si>
  <si>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</si>
  <si>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&lt;7&gt;</t>
  </si>
  <si>
    <t>налог на прибыль &lt;7&gt;</t>
  </si>
  <si>
    <t>налог на добавленную стоимость &lt;7&gt;</t>
  </si>
  <si>
    <t>прочие налоги, уменьшающие доход &lt;7&gt;</t>
  </si>
  <si>
    <t>Прочие выплаты, всего &lt;8&gt;</t>
  </si>
  <si>
    <t>возврат в бюджет средств субсидии</t>
  </si>
  <si>
    <t>Раздел 1. Поступления и выплаты</t>
  </si>
  <si>
    <t>N п/п</t>
  </si>
  <si>
    <t>Коды строк</t>
  </si>
  <si>
    <t>Год начала 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</si>
  <si>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</si>
  <si>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</si>
  <si>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</si>
  <si>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</si>
  <si>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 &lt;10&gt;</t>
  </si>
  <si>
    <t>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&lt;11&gt;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</si>
  <si>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&lt;11&gt;</t>
  </si>
  <si>
    <t>по контрактам (договорам), заключенным до начала текущего финансового года с учетом требований:</t>
  </si>
  <si>
    <t>в соответствии с Федеральным законом N 44-ФЗ</t>
  </si>
  <si>
    <t>в соответствии с Федеральным законом N 223-ФЗ &lt;12&gt;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</si>
  <si>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&lt;12&gt;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</si>
  <si>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</si>
  <si>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</si>
  <si>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1.4.1.2</t>
  </si>
  <si>
    <t>в соответствии с Федеральным законом N 223-ФЗ &lt;13&gt;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</si>
  <si>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</si>
  <si>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</si>
  <si>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</si>
  <si>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 &lt;14&gt;</t>
  </si>
  <si>
    <t>За счет средств обязательного медицинского страхования</t>
  </si>
  <si>
    <t>1.4.4.1</t>
  </si>
  <si>
    <t>1.4.4.2</t>
  </si>
  <si>
    <t>в соответствии с Федеральным законом N 223-ФЗ</t>
  </si>
  <si>
    <t>за счет прочих источников финансового обеспечения</t>
  </si>
  <si>
    <t>1.4.5.1</t>
  </si>
  <si>
    <t>1.4.5.2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</si>
  <si>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</si>
  <si>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</si>
  <si>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</si>
  <si>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Раздел 2. Сведения по выплатам на закупки товаров, работ, услуг</t>
  </si>
  <si>
    <t>.1.1</t>
  </si>
  <si>
    <t>1.2</t>
  </si>
  <si>
    <t>1.3</t>
  </si>
  <si>
    <t>1.3.1.</t>
  </si>
  <si>
    <t>1.3.2</t>
  </si>
  <si>
    <t>1.4</t>
  </si>
  <si>
    <t>1.4.1</t>
  </si>
  <si>
    <t>1.4.2</t>
  </si>
  <si>
    <t>1.4.3</t>
  </si>
  <si>
    <t>1.4.4</t>
  </si>
  <si>
    <t>1.4.5</t>
  </si>
  <si>
    <t>Сумма, руб.</t>
  </si>
  <si>
    <t>Задолженность по доходам (дебиторская задолженность по доходам) на начало года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</si>
  <si>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</si>
  <si>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Доходы от собственности, всего</t>
  </si>
  <si>
    <t>плата по соглашениям об установлении сервитута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</si>
  <si>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</si>
  <si>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</si>
  <si>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</si>
  <si>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доходы от распоряжения правами на результаты интеллектуальной деятельности и средствами индивидуализации</t>
  </si>
  <si>
    <t>прочие поступления от использования имущества, находящегося в оперативном управлении учреждения</t>
  </si>
  <si>
    <t>Задолженность по доходам (дебиторская задолженность по доходам) на конец года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</si>
  <si>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</si>
  <si>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Планируемые поступления доходов от собственности (с. 0100 - с. 0200 + с. 0300 - с. 0400 + с. 0500)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</si>
  <si>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</si>
  <si>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</si>
  <si>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</si>
  <si>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</si>
  <si>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</si>
  <si>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</si>
  <si>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</si>
  <si>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</si>
  <si>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3.1.2. Расчет доходов в виде арендной либо иной платы за передачу в возмездное пользование муниципального имущества.</t>
  </si>
  <si>
    <t>3.1.1. Обоснование (расчет) плановых показателей поступлений доходов по статье 120 "Доходы от собственности".</t>
  </si>
  <si>
    <t>Среднегодовой объем средств, на которые начисляются проценты, руб.</t>
  </si>
  <si>
    <t>Ставка размещения, %</t>
  </si>
  <si>
    <t>Сумма доходов в виде процентов, руб.</t>
  </si>
  <si>
    <t>Договор 1</t>
  </si>
  <si>
    <t>Договор 2</t>
  </si>
  <si>
    <t>3.1.3. Расчет доходов в виде процентов по депозитам автономных учреждений в кредитных организациях.</t>
  </si>
  <si>
    <t>3.1. Обоснование (расчет) плановых показателей поступлений доходов по статье 120 "Доходы от собственности".</t>
  </si>
  <si>
    <t>Раздел 3. Обоснования (расчеты) плановых показателей поступлений и выплат</t>
  </si>
  <si>
    <t>Доходы от оказания услуг, работ, компенсации затрат учреждений, всего</t>
  </si>
  <si>
    <t>Планируемые поступления доходов от оказания услуг, компенсации затрат учреждения (с. 0100 - с. 0200 + с. 0300 - с. 0400 + с. 0500)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</si>
  <si>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</si>
  <si>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</si>
  <si>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</si>
  <si>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</si>
  <si>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</si>
  <si>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3.2.2. Расчет доходов в виде субсидии на финансовое обеспечение выполнения муниципального задания.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</si>
  <si>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</si>
  <si>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</si>
  <si>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Вид возмещаемых расходов</t>
  </si>
  <si>
    <t>Объем услуг, планируемый к возмещению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</si>
  <si>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</si>
  <si>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</si>
  <si>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</si>
  <si>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</si>
  <si>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</si>
  <si>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</si>
  <si>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</si>
  <si>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</si>
  <si>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3.3. Обоснование (расчет) плановых показателей поступлений доходов по статье 140 "Доходы от штрафов, пеней, иных сумм принудительного изъятия".</t>
  </si>
  <si>
    <t>3.3.1. Обоснование (расчет) плановых показателей поступлений доходов по статье 140 "Доходы от штрафов, пеней, иных сумм принудительного изъятия".</t>
  </si>
  <si>
    <t>Доходы прочие, всего</t>
  </si>
  <si>
    <t>3.4. Обоснование (расчет) плановых показателей поступлений доходов по статье 180 "Прочие доходы".</t>
  </si>
  <si>
    <t>3.4.1. Обоснование (расчет) плановых показателей поступлений доходов по статье 180 "Прочие доходы".</t>
  </si>
  <si>
    <t>Доходы от операций с активами, всего</t>
  </si>
  <si>
    <t>реализация неиспользуемого имущества</t>
  </si>
  <si>
    <t>реализация утиля, лома черных и цветных металлов</t>
  </si>
  <si>
    <t>3.5. Обоснование (расчет) плановых показателей поступлений доходов по статье "Доходы от операций с активами".</t>
  </si>
  <si>
    <t>3.5.1. Обоснование (расчет) плановых показателей поступлений доходов по статье "Доходы от операций с активами".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</si>
  <si>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</si>
  <si>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</si>
  <si>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</si>
  <si>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</si>
  <si>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</si>
  <si>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</si>
  <si>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</si>
  <si>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 (заполняется раздельно по источникам финансового обеспечения).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</si>
  <si>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</si>
  <si>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</si>
  <si>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</si>
  <si>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</si>
  <si>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всего (гр. 5 + гр. 6 + гр. 7 + гр. 9 + гр. 11)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</si>
  <si>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</si>
  <si>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</si>
  <si>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</si>
  <si>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</si>
  <si>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</si>
  <si>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</si>
  <si>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</si>
  <si>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</si>
  <si>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</si>
  <si>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</si>
  <si>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</si>
  <si>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</si>
  <si>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</si>
  <si>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</si>
  <si>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</si>
  <si>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</si>
  <si>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</si>
  <si>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</si>
  <si>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</si>
  <si>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</si>
  <si>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</si>
  <si>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</si>
  <si>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</si>
  <si>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</si>
  <si>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</si>
  <si>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</si>
  <si>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</si>
  <si>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</si>
  <si>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</si>
  <si>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по ставке 5,1%</t>
  </si>
  <si>
    <t>3.7.2. Расчет страховых взносов по обязательному социальному страхованию (заполняется раздельно по источникам финансового обеспечения).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</si>
  <si>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</si>
  <si>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</si>
  <si>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</si>
  <si>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</si>
  <si>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</si>
  <si>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</si>
  <si>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</si>
  <si>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</si>
  <si>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</si>
  <si>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Размер одной выплаты, руб.</t>
  </si>
  <si>
    <t>Количество выплат в год</t>
  </si>
  <si>
    <t>Общая сумма выплат, руб.</t>
  </si>
  <si>
    <t>3.9. Обоснование (расчет) плановых показателей по выплатам на социальное обеспечение и иные выплаты населению.</t>
  </si>
  <si>
    <t>Налоговая база, руб.</t>
  </si>
  <si>
    <t>Ставка налога, %</t>
  </si>
  <si>
    <t>Сумма начисленного налога, подлежащего уплате, руб.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</si>
  <si>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</si>
  <si>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</si>
  <si>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</si>
  <si>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</si>
  <si>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</si>
  <si>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</si>
  <si>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услуги связи</t>
  </si>
  <si>
    <t>транспортные услуги</t>
  </si>
  <si>
    <t>коммунальные услуги</t>
  </si>
  <si>
    <t>аренда имущества</t>
  </si>
  <si>
    <t>содержание имущества</t>
  </si>
  <si>
    <t>обязательное страхование</t>
  </si>
  <si>
    <t>повышение квалификации (профессиональная переподготовка)</t>
  </si>
  <si>
    <t>приобретение объектов движимого имущества</t>
  </si>
  <si>
    <t>приобретение материальных запасов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</si>
  <si>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</si>
  <si>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</si>
  <si>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</si>
  <si>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</si>
  <si>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</si>
  <si>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Количество номеров, ед.</t>
  </si>
  <si>
    <t>Количество платежей в год</t>
  </si>
  <si>
    <t>Стоимость за единицу, руб.</t>
  </si>
  <si>
    <t>3.13.2. Обоснование (расчет) плановых показателей по расходам на услуги связи.</t>
  </si>
  <si>
    <t>Количество услуг перевозки</t>
  </si>
  <si>
    <t>Цена услуги перевозки, руб.</t>
  </si>
  <si>
    <t>3.13.3. Обоснование (расчет) плановых показателей по расходам на транспортные услуги.</t>
  </si>
  <si>
    <t>Расчетное потребление ресурсов</t>
  </si>
  <si>
    <t>Тариф (с учетом НДС), руб.</t>
  </si>
  <si>
    <t>3.13.4. Обоснование (расчет) плановых показателей по расходам на коммунальные услуги.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</si>
  <si>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</si>
  <si>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</si>
  <si>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</si>
  <si>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3.13.5. Обоснование (расчет) плановых показателей по расходам на аренду имущества.</t>
  </si>
  <si>
    <t>Объект</t>
  </si>
  <si>
    <t>Количество работ (услуг)</t>
  </si>
  <si>
    <t>3.13.6. Обоснование (расчет) плановых показателей по расходам на содержание имущества.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</si>
  <si>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</si>
  <si>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</si>
  <si>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3.13.7. Обоснование (расчет) плановых показателей по расходам на обязательное страхование.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</si>
  <si>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</si>
  <si>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</si>
  <si>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3.13.8. Обоснование (расчет) плановых показателей по расходам на повышение квалификации (профессиональную переподготовку).</t>
  </si>
  <si>
    <t xml:space="preserve">доходы от оказания услуг, выполнения работ, в рамках установленного муниципального задания </t>
  </si>
  <si>
    <t>в том числе: добровольные пожертвования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</si>
  <si>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учреждения:</t>
  </si>
  <si>
    <t>доходы от оказания услуг, выполнения работ в рамках установленного муниципального задания:                                    родительская плата</t>
  </si>
  <si>
    <t>Родительская плата</t>
  </si>
  <si>
    <t>местный бюджет</t>
  </si>
  <si>
    <t>краевой бюджет</t>
  </si>
  <si>
    <t>Преподаватель ОБЖ</t>
  </si>
  <si>
    <t>педагог-психолог</t>
  </si>
  <si>
    <t>социальный педагог</t>
  </si>
  <si>
    <t>Учитель-логопед</t>
  </si>
  <si>
    <t>Учитель-дефектолог</t>
  </si>
  <si>
    <t>Учитель</t>
  </si>
  <si>
    <t>учитель</t>
  </si>
  <si>
    <t>Педагог-библиотекарь</t>
  </si>
  <si>
    <t>Стимулирующие пед.персоналу</t>
  </si>
  <si>
    <t>Инструктор по физической культуре</t>
  </si>
  <si>
    <t>педагог доп.образования</t>
  </si>
  <si>
    <t>Диретор</t>
  </si>
  <si>
    <t>Заместитель директора по УВР</t>
  </si>
  <si>
    <t>Заместитель директора по ВР</t>
  </si>
  <si>
    <t>Главный бухгалтер</t>
  </si>
  <si>
    <t>Секретарь руководителя</t>
  </si>
  <si>
    <t>Инженер</t>
  </si>
  <si>
    <t>Воспитатель ГПД</t>
  </si>
  <si>
    <t>Заведующий хозяйством</t>
  </si>
  <si>
    <t>Стимулирующие ФОТ руководителя 2,5 оклада в год</t>
  </si>
  <si>
    <t>Стимулирующие прочему персоналу</t>
  </si>
  <si>
    <t>Доплата до МРОТ</t>
  </si>
  <si>
    <t>Местный бюджет ДОУ</t>
  </si>
  <si>
    <t>Повар</t>
  </si>
  <si>
    <t>Подсобный рабочий</t>
  </si>
  <si>
    <t>Кладовщик</t>
  </si>
  <si>
    <t>Краевой бюджет ДОУ пед.персонал</t>
  </si>
  <si>
    <t>Воспитатель</t>
  </si>
  <si>
    <t>Музыкальный руководитель</t>
  </si>
  <si>
    <t>Инструктор по физкультуре</t>
  </si>
  <si>
    <t>Старший воспитатель</t>
  </si>
  <si>
    <t>Стимулирующие пед.преосналу</t>
  </si>
  <si>
    <t>Субвенция ДОУ АУП, УВП</t>
  </si>
  <si>
    <t>Младший воспитатель</t>
  </si>
  <si>
    <t>Завхох</t>
  </si>
  <si>
    <t>Бухгалтер</t>
  </si>
  <si>
    <t>Стимулирующие</t>
  </si>
  <si>
    <t>Госпошлина</t>
  </si>
  <si>
    <t>Тепловая энергия 1 полугодие</t>
  </si>
  <si>
    <t>Тепловая энергия 2 полугодие</t>
  </si>
  <si>
    <t>Горячая вода 1 полугодие, м3</t>
  </si>
  <si>
    <t>Горячая вода 2 полугодие, м3</t>
  </si>
  <si>
    <t>Горячая вода 1 полугодие, Гкал</t>
  </si>
  <si>
    <t>Горячая вода 2 полугодие, Гкал</t>
  </si>
  <si>
    <t>Холодная вода 1 полугодие</t>
  </si>
  <si>
    <t>Водоотведение 1 полугодие</t>
  </si>
  <si>
    <t>Электроэнергия 1 полугодие</t>
  </si>
  <si>
    <t>Холодная вода 2 полугодие</t>
  </si>
  <si>
    <t>Водоотведение 2 полугодие</t>
  </si>
  <si>
    <t>Электроэнергия 2 полугодие</t>
  </si>
  <si>
    <t>Обслуживание пожарной сигнализации</t>
  </si>
  <si>
    <t>местный бюджет ДОУ</t>
  </si>
  <si>
    <t>Ремонт оргтехники</t>
  </si>
  <si>
    <t>Краевой бюджет иная цель</t>
  </si>
  <si>
    <t>ВСЕГО</t>
  </si>
  <si>
    <t>Остатки прошлых лет</t>
  </si>
  <si>
    <t>3.13.9. Обоснование (расчет) плановых показателей по расходам на оплату услуг и работ</t>
  </si>
  <si>
    <t>Количество договоров</t>
  </si>
  <si>
    <t>Стоимость, руб.</t>
  </si>
  <si>
    <t>3.13.10. Обоснование (расчет) плановых показателей по расходам на приобретение объектов движимого имущества</t>
  </si>
  <si>
    <t>Количество</t>
  </si>
  <si>
    <t>Средняя стоимость</t>
  </si>
  <si>
    <t>3.13.11. Обоснование (расчет) плановых показателей по расходам на приобретение материальных запасов</t>
  </si>
  <si>
    <t xml:space="preserve">оплата услуг и работ </t>
  </si>
  <si>
    <t>за счет субсидии</t>
  </si>
  <si>
    <t>за счет приносящей доход деятельности</t>
  </si>
  <si>
    <t>Платные услуги</t>
  </si>
  <si>
    <t>Наименование зантий</t>
  </si>
  <si>
    <t>Доплата в месяц</t>
  </si>
  <si>
    <t>Фонд оплаты труда в год (9 месяцев с января по май, с сентября по декабрь)</t>
  </si>
  <si>
    <t>ИТОГО</t>
  </si>
  <si>
    <t>Медицинский осмотр</t>
  </si>
  <si>
    <t>Обслуживание видеонаблюдения</t>
  </si>
  <si>
    <t>Микробиологические исследования</t>
  </si>
  <si>
    <t>Продукты питания</t>
  </si>
  <si>
    <t>Гигиеническая аттестация</t>
  </si>
  <si>
    <t>Канцелярские товары</t>
  </si>
  <si>
    <t>Питание учащихся основной школы</t>
  </si>
  <si>
    <t>Светоотражающие наклейки</t>
  </si>
  <si>
    <t>Платные услуги (853)</t>
  </si>
  <si>
    <t>остатки прошлых лет (855)</t>
  </si>
  <si>
    <t>Руководитель муниципального учреждения               ________________________     _______________________</t>
  </si>
  <si>
    <t xml:space="preserve">                                                                                </t>
  </si>
  <si>
    <t>Главный бухгалтер учреждения                            ________________________     _______________________</t>
  </si>
  <si>
    <t xml:space="preserve">                                                </t>
  </si>
  <si>
    <t>Исполнитель                          ________________________     _______________________</t>
  </si>
  <si>
    <t>Телефон</t>
  </si>
  <si>
    <t>«____» ________ 20__г.</t>
  </si>
  <si>
    <t xml:space="preserve">    СОГЛАСОВАНО</t>
  </si>
  <si>
    <t>_______________________________________________________________________</t>
  </si>
  <si>
    <t xml:space="preserve">      (наименование должности уполномоченного лица органа-учредителя)</t>
  </si>
  <si>
    <t xml:space="preserve">      (подпись)                                           (расшифровка подписи)</t>
  </si>
  <si>
    <t xml:space="preserve">"__" __________ 20__ г.                                                  </t>
  </si>
  <si>
    <t>Услуги по обращению с ТКО</t>
  </si>
  <si>
    <t>Дератизация, дезисекция</t>
  </si>
  <si>
    <t>Тех.обслуживание узла учета тепловой энергии</t>
  </si>
  <si>
    <t>Обслуживание станции "Стрелец-Мониторинг" (дублирование сигнала пож.тревоги)</t>
  </si>
  <si>
    <t>Обслуживание прогораммы 1С</t>
  </si>
  <si>
    <t>Обслуживание  контрольно-кассового аппарата</t>
  </si>
  <si>
    <t>Обслуживание периметрального видеонаблюдения</t>
  </si>
  <si>
    <t>Замеры сопротивления изоляции</t>
  </si>
  <si>
    <t>Поверка СИ, испытания СИЗ</t>
  </si>
  <si>
    <t>Санитарная обрезка деревьев</t>
  </si>
  <si>
    <t>Ремонт оборудования и бытовой техники</t>
  </si>
  <si>
    <t>Демеркуризация</t>
  </si>
  <si>
    <t>Заправка картриджей</t>
  </si>
  <si>
    <t>Реагирование на срабатывание тревожной сигнализации (ТС)</t>
  </si>
  <si>
    <t>реагирование на срабатывание кнопки тревожной сигнализации (КТС)</t>
  </si>
  <si>
    <t>Медосмотр</t>
  </si>
  <si>
    <t>Опубликование годового отчета</t>
  </si>
  <si>
    <t>Инструментальные замеры физ.факторов</t>
  </si>
  <si>
    <t>Услуги в области пожарной безопасности</t>
  </si>
  <si>
    <t>Изготовление печати</t>
  </si>
  <si>
    <t>Электронные подписи</t>
  </si>
  <si>
    <t>Мед.осмотр</t>
  </si>
  <si>
    <t>реагирование на проникновение на территорию ДОУ</t>
  </si>
  <si>
    <t>Приобретение лицензии на программное обеспечение</t>
  </si>
  <si>
    <t>Повышение квалификации ответственных за эл.и тепло хозяйство, пожарной и антитеррористической безопасности, ОТ</t>
  </si>
  <si>
    <t>субвенция школа АУП</t>
  </si>
  <si>
    <t>Учебное оборудовие</t>
  </si>
  <si>
    <t>Мебель для учебных целей</t>
  </si>
  <si>
    <t>ноутбук, ПК</t>
  </si>
  <si>
    <t>проектор</t>
  </si>
  <si>
    <t xml:space="preserve">Учебники </t>
  </si>
  <si>
    <t>Наглядные пособия, развивающие игры</t>
  </si>
  <si>
    <t>муз.оборудование</t>
  </si>
  <si>
    <t xml:space="preserve">мебель </t>
  </si>
  <si>
    <t>планшеты</t>
  </si>
  <si>
    <t>медицинские изделия</t>
  </si>
  <si>
    <t>хоз.товары</t>
  </si>
  <si>
    <t>Электро и сантех товары</t>
  </si>
  <si>
    <t>строй.материалы</t>
  </si>
  <si>
    <t>Хозяйственные товары</t>
  </si>
  <si>
    <t>Мягкий инвентарь</t>
  </si>
  <si>
    <t>Посуда</t>
  </si>
  <si>
    <t>стройматериалы</t>
  </si>
  <si>
    <t>Моющие и дез.средства</t>
  </si>
  <si>
    <t>Канцелярские товары для деятельности педагогических работников</t>
  </si>
  <si>
    <t>Ценные подарки (медали,сувениры,цветы)</t>
  </si>
  <si>
    <t>Приобретение  классных журналов, журналов по ТБ</t>
  </si>
  <si>
    <t>Материалы и предметы инвентаря для учебных и лабораторных занятий</t>
  </si>
  <si>
    <t>Зап.части и расходные материалы к выч. и орг.технике</t>
  </si>
  <si>
    <t>Медикаменты, перевязочные средства, витамины, йодомарин, аптечки в кабинеты повышенной опасности</t>
  </si>
  <si>
    <t>Приобретение почетных грамот, благодарственных писем</t>
  </si>
  <si>
    <t xml:space="preserve">Приобретение бланков документов об образовании </t>
  </si>
  <si>
    <t>Строительные материалы для обучения "Технологии"</t>
  </si>
  <si>
    <t xml:space="preserve">Канцелярские товары </t>
  </si>
  <si>
    <t>Картриджи, тонеры для принтеров, используемые для организации деятельности педагогическими работниками и обучающимися</t>
  </si>
  <si>
    <t>зап.части к компьютерной и орг.технике</t>
  </si>
  <si>
    <t>Картриджи, тонеры</t>
  </si>
  <si>
    <t>на 2020 г.</t>
  </si>
  <si>
    <t>на 2021 г.</t>
  </si>
  <si>
    <t>на 2022 г.</t>
  </si>
  <si>
    <t>инд.занятия "Вместе веселее"</t>
  </si>
  <si>
    <t>инд.зантия "Ментальная арифметика"</t>
  </si>
  <si>
    <t>инд.зантия "Веселый английский"</t>
  </si>
  <si>
    <t>инд.занятия "Проектная деятельность"</t>
  </si>
  <si>
    <t>инд. занятия "Счастливая гимнастика" ср. гр</t>
  </si>
  <si>
    <t>инд. занятия "Счастливая гимнастика"</t>
  </si>
  <si>
    <t>инд.занятия "Керамика"</t>
  </si>
  <si>
    <t>инд.занятия "Эстрадный вокал"</t>
  </si>
  <si>
    <t>инд.занятия "Счастливая гимнастика" ст. гр.</t>
  </si>
  <si>
    <t>Педагог-психолог</t>
  </si>
  <si>
    <t>Заместитель директора по АХР</t>
  </si>
  <si>
    <t>Тьютор</t>
  </si>
  <si>
    <t xml:space="preserve">3.6.3. Расчет фонда оплаты труда на 2020 г. (текущий финансовый год) </t>
  </si>
  <si>
    <t>3.6.4. Расчет фонда оплаты труда на 2021 г. (первый год финансового плана) (заполняется раздельно по источникам финансового обеспечения).</t>
  </si>
  <si>
    <t>3.6.5. Расчет фонда оплаты труда на 2022 г. (второй год планового периода) (заполняется раздельно по источникам финансового обеспечения).</t>
  </si>
  <si>
    <t xml:space="preserve">Тепловая энергия </t>
  </si>
  <si>
    <t>устранение предписаний</t>
  </si>
  <si>
    <t xml:space="preserve">Сткнды </t>
  </si>
  <si>
    <t>медикаменты</t>
  </si>
  <si>
    <t>канцелярия</t>
  </si>
  <si>
    <t>Продукты питтания ДОУ</t>
  </si>
  <si>
    <t>Питание в летнем лагере</t>
  </si>
  <si>
    <t>Софинансирование лагерь питание</t>
  </si>
  <si>
    <t>С.К.Гайдаева</t>
  </si>
  <si>
    <t>Н.С.Дмитриева</t>
  </si>
  <si>
    <t>Краевая субвенция школа 75 640</t>
  </si>
  <si>
    <t>Краевая субвенция прочие 74 090</t>
  </si>
  <si>
    <t>806 10</t>
  </si>
  <si>
    <t>Краевая субвенция школа ДО  703 75640</t>
  </si>
  <si>
    <t>Краевая субвенция школа ДО  703 75 640</t>
  </si>
  <si>
    <t>Краевой бюджет ДОУ пед. персонал 758 80</t>
  </si>
  <si>
    <t>Субвенция ДОУ АУП,УВП    74 080</t>
  </si>
  <si>
    <t>местный бюджет ШКОЛА</t>
  </si>
  <si>
    <t>заработная плата</t>
  </si>
  <si>
    <t>начисления на выплаты по оплате труда</t>
  </si>
  <si>
    <t>1.Оплата труда и начисления на оплату труда:</t>
  </si>
  <si>
    <t>Материальные запасы</t>
  </si>
  <si>
    <t>материальные запасы</t>
  </si>
  <si>
    <t>увеличение стоимости основных средств</t>
  </si>
  <si>
    <t>3. Иные натуральные формы:</t>
  </si>
  <si>
    <t>прочие работы и услуги</t>
  </si>
  <si>
    <t>2. Соднржание объектов ОЦИ:</t>
  </si>
  <si>
    <t>3. Прочие общехозяйственные нужды:</t>
  </si>
  <si>
    <t>прочие выплаты</t>
  </si>
  <si>
    <t>увеличение стоимости материальных запасов:</t>
  </si>
  <si>
    <t>2. Материальные запасы и ОЦИ:</t>
  </si>
  <si>
    <t>3. Иные натуральные нормы:</t>
  </si>
  <si>
    <t>работы по содержанию имущества</t>
  </si>
  <si>
    <t>просие работы и услуги</t>
  </si>
  <si>
    <t>Местный бюджет ШКОЛА</t>
  </si>
  <si>
    <t>1. Коммунальные услуги</t>
  </si>
  <si>
    <t>2. Содержание объектов недвижимого имущества</t>
  </si>
  <si>
    <t>2.1 Работы и услуги по содержанию имущества</t>
  </si>
  <si>
    <t>3. Соднржание объектов ОЦИ:</t>
  </si>
  <si>
    <t>3.1 прочие работы и услуи</t>
  </si>
  <si>
    <t>4. Услуги связи</t>
  </si>
  <si>
    <t>5.Работники которые не принимают непосрежственного участия в оказании муниц. услуги:</t>
  </si>
  <si>
    <t>5.1 Оплата труда и начисления на оплату труда:</t>
  </si>
  <si>
    <t>начисления на оплату труда</t>
  </si>
  <si>
    <t>6. Прочие общехозяйственные нужды:</t>
  </si>
  <si>
    <t>6.1 прочие выплаты</t>
  </si>
  <si>
    <t>6.2 прочие расходы</t>
  </si>
  <si>
    <t>6.3 увеличение стоимости материальных запасов</t>
  </si>
  <si>
    <t>работы,услуги по содержанию имущества</t>
  </si>
  <si>
    <t>доп. занятие "Счастливая гимнастика" ст. группа</t>
  </si>
  <si>
    <t>допю занятие "Счастливая гимнастика" ср. группа</t>
  </si>
  <si>
    <t>допю занятие "Счастливая гимнастика" мл. группа</t>
  </si>
  <si>
    <t>допю занятие "Вместе веселее"</t>
  </si>
  <si>
    <t>допю занятие "Ментальная арифметика"</t>
  </si>
  <si>
    <t>доп. занятие "Проектная деятельность"</t>
  </si>
  <si>
    <t>доп. занятие "Веселый английский"</t>
  </si>
  <si>
    <t>допю занятие "Эстрадный вокал"</t>
  </si>
  <si>
    <t>допю занятие "Керамика"</t>
  </si>
  <si>
    <t>на 2020_ г.</t>
  </si>
  <si>
    <t>3.8.2 Обоснование (расчет) выплат персоналу по уходу за ребенком.</t>
  </si>
  <si>
    <t>Пособие по уходу за ребенком(МЕСТН. БЮДЖЕТ ДОУ)</t>
  </si>
  <si>
    <t>Пособие по уходу за ребенком(МЕСТН. БЮДЖЕТ ШК)</t>
  </si>
  <si>
    <t>Интернет       (ПЕДЫ ШКОЛА)          756 40</t>
  </si>
  <si>
    <t>Телефон           (АУП краевой бюджет школа)          74 090</t>
  </si>
  <si>
    <t>субвенция школа ПЕДЫ</t>
  </si>
  <si>
    <t xml:space="preserve">субвенция школа ПЕДЫ </t>
  </si>
  <si>
    <t>субвенция АУП ШКОЛА</t>
  </si>
  <si>
    <t>субвенция ПЕДЫ ДОУ</t>
  </si>
  <si>
    <t>субвенция АУП,УВП ДОУ</t>
  </si>
  <si>
    <t>иная цель ПЕДЫ ДОУ</t>
  </si>
  <si>
    <t>иная цель ШКОЛА ПЕДЫ</t>
  </si>
  <si>
    <t>субвенция ШКОЛА ПЕДЫ</t>
  </si>
  <si>
    <t>иная цель краевой бюджет(S5630)</t>
  </si>
  <si>
    <t>иная цель краевой бюджет  (S5630)</t>
  </si>
  <si>
    <t>иная цель местный бюджет (S5630)</t>
  </si>
  <si>
    <t>иная цель местный бюджет (S8400)</t>
  </si>
  <si>
    <t>иная цель местный бюджет(S5630)</t>
  </si>
  <si>
    <t>иная цель местный бюджет(S8400)</t>
  </si>
  <si>
    <t>развитие новых муниципальных услуг</t>
  </si>
  <si>
    <t>иная цель местный бюджет (R37398)</t>
  </si>
  <si>
    <t>иная цель краевой бюджет лагерь(0707  76490)</t>
  </si>
  <si>
    <t>иная цель краевой бюджет лагерь (0 707 76490)</t>
  </si>
  <si>
    <t>иная цель краевой бюджет лагерь  (0707  76490)</t>
  </si>
  <si>
    <t>иная цель краевой бюджет лагерь (0707  76490)</t>
  </si>
  <si>
    <t>лагерь</t>
  </si>
  <si>
    <t>№ п/п</t>
  </si>
  <si>
    <t xml:space="preserve">Численность работников </t>
  </si>
  <si>
    <t>Кол-во выплат в год</t>
  </si>
  <si>
    <t>Размер выплаты</t>
  </si>
  <si>
    <t>организация летнего отдыха</t>
  </si>
  <si>
    <t>Лагерь</t>
  </si>
  <si>
    <t>иная цель местный бюджет лагерь(82140)</t>
  </si>
  <si>
    <t xml:space="preserve">иная цель местный бюджет(лагерь)    82140 </t>
  </si>
  <si>
    <t>иная цель местный бюджет лагерь(S6490)</t>
  </si>
  <si>
    <t>иная цель краевой бюджет питание ДОУ(75540)</t>
  </si>
  <si>
    <t>иная цель краевой бюджет питание 75660</t>
  </si>
  <si>
    <t>иная цель краевой бюджет питание (75660)</t>
  </si>
  <si>
    <t>родительская плата    (849)</t>
  </si>
  <si>
    <t>Родительская плата   (849)</t>
  </si>
  <si>
    <t>платные услуги (853)</t>
  </si>
  <si>
    <t>пожертвования (851)</t>
  </si>
  <si>
    <t>пожертвования</t>
  </si>
  <si>
    <t>в т.ч. 28 100,00 по челевой статье 1049</t>
  </si>
  <si>
    <t>М.А.Синьзюк</t>
  </si>
  <si>
    <t>Канц. товары</t>
  </si>
  <si>
    <t>остаток на начало года МЗ</t>
  </si>
  <si>
    <t>Остаток на начало года МЗ</t>
  </si>
  <si>
    <t>остаток прошлых лет родит платы (849)</t>
  </si>
  <si>
    <t>остаток прошлых лет родительской платы (849)</t>
  </si>
  <si>
    <t>Музыкальное оборудование</t>
  </si>
  <si>
    <t>остаток пожертвования(851)</t>
  </si>
  <si>
    <t>остаток прошлых лет платные услуги(853)</t>
  </si>
  <si>
    <t>остатки прошлых лет(855)</t>
  </si>
  <si>
    <t>остатки прошлых лет платные услуги (853)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</si>
</sst>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5" fillId="0" borderId="0"/>
  </cellStyleXfs>
  <cellXfs count="287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4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4" fontId="2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" fillId="0" borderId="0" xfId="0" applyNumberFormat="1" applyFont="1"/>
    <xf numFmtId="0" fontId="10" fillId="0" borderId="1" xfId="0" applyFont="1" applyBorder="1" applyAlignment="1">
      <alignment wrapText="1"/>
    </xf>
    <xf numFmtId="4" fontId="10" fillId="0" borderId="1" xfId="0" applyNumberFormat="1" applyFont="1" applyFill="1" applyBorder="1" applyAlignment="1">
      <alignment horizontal="right" vertical="top"/>
    </xf>
    <xf numFmtId="2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" fontId="10" fillId="0" borderId="1" xfId="0" applyNumberFormat="1" applyFont="1" applyBorder="1"/>
    <xf numFmtId="0" fontId="6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vertical="center"/>
    </xf>
    <xf numFmtId="0" fontId="14" fillId="0" borderId="1" xfId="2" applyFont="1" applyBorder="1" applyAlignment="1">
      <alignment horizontal="left" vertical="center" wrapText="1"/>
    </xf>
    <xf numFmtId="4" fontId="14" fillId="0" borderId="1" xfId="2" applyNumberFormat="1" applyFont="1" applyBorder="1" applyAlignment="1">
      <alignment horizontal="right" vertical="center" wrapText="1"/>
    </xf>
    <xf numFmtId="4" fontId="14" fillId="0" borderId="1" xfId="2" applyNumberFormat="1" applyFont="1" applyBorder="1" applyAlignment="1">
      <alignment horizontal="right" vertical="center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horizontal="left" wrapText="1"/>
    </xf>
    <xf numFmtId="0" fontId="14" fillId="0" borderId="1" xfId="0" applyFont="1" applyBorder="1" applyAlignment="1"/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10" fillId="2" borderId="0" xfId="0" applyFont="1" applyFill="1"/>
    <xf numFmtId="4" fontId="10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7" fillId="0" borderId="0" xfId="0" applyNumberFormat="1" applyFont="1"/>
    <xf numFmtId="4" fontId="18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0" fillId="0" borderId="1" xfId="2" applyFont="1" applyBorder="1" applyAlignment="1">
      <alignment vertical="center" wrapText="1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Border="1" applyAlignment="1">
      <alignment horizontal="right"/>
    </xf>
    <xf numFmtId="4" fontId="10" fillId="0" borderId="1" xfId="2" applyNumberFormat="1" applyFont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10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18" fillId="3" borderId="0" xfId="0" applyNumberFormat="1" applyFont="1" applyFill="1" applyBorder="1" applyAlignment="1">
      <alignment vertical="center" wrapText="1"/>
    </xf>
    <xf numFmtId="4" fontId="6" fillId="3" borderId="0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12" xfId="0" applyFont="1" applyBorder="1"/>
    <xf numFmtId="4" fontId="1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/>
    <xf numFmtId="4" fontId="19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right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/>
    <xf numFmtId="0" fontId="19" fillId="3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" fontId="1" fillId="0" borderId="1" xfId="0" applyNumberFormat="1" applyFont="1" applyBorder="1" applyAlignment="1"/>
    <xf numFmtId="4" fontId="2" fillId="3" borderId="1" xfId="0" applyNumberFormat="1" applyFont="1" applyFill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9" fillId="0" borderId="0" xfId="0" applyNumberFormat="1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vertical="center" wrapText="1"/>
    </xf>
    <xf numFmtId="4" fontId="19" fillId="3" borderId="3" xfId="0" applyNumberFormat="1" applyFont="1" applyFill="1" applyBorder="1" applyAlignment="1">
      <alignment vertical="center" wrapText="1"/>
    </xf>
    <xf numFmtId="4" fontId="20" fillId="3" borderId="4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" fontId="10" fillId="2" borderId="5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4" fontId="19" fillId="3" borderId="5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horizontal="right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4" fontId="19" fillId="0" borderId="6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700257297D7A859C030468B937B2DBD85E5EB9E60602AC230D6E9DC28482863625EFFB5D1534D768A4F99306AV1B3I" TargetMode="External"/><Relationship Id="rId3" Type="http://schemas.openxmlformats.org/officeDocument/2006/relationships/hyperlink" Target="consultantplus://offline/ref=A700257297D7A859C030468B937B2DBD85E4EF9A61612AC230D6E9DC28482863705EA7BBD15F557DD700DF65661BC70C92EDF194103DVEB9I" TargetMode="External"/><Relationship Id="rId7" Type="http://schemas.openxmlformats.org/officeDocument/2006/relationships/hyperlink" Target="consultantplus://offline/ref=A700257297D7A859C030468B937B2DBD85E5EB9C656B2AC230D6E9DC28482863625EFFB5D1534D768A4F99306AV1B3I" TargetMode="External"/><Relationship Id="rId2" Type="http://schemas.openxmlformats.org/officeDocument/2006/relationships/hyperlink" Target="consultantplus://offline/ref=A700257297D7A859C030468B937B2DBD85E5EB9C656B2AC230D6E9DC28482863625EFFB5D1534D768A4F99306AV1B3I" TargetMode="External"/><Relationship Id="rId1" Type="http://schemas.openxmlformats.org/officeDocument/2006/relationships/hyperlink" Target="consultantplus://offline/ref=A700257297D7A859C030468B937B2DBD85E5EB9C656B2AC230D6E9DC28482863625EFFB5D1534D768A4F99306AV1B3I" TargetMode="External"/><Relationship Id="rId6" Type="http://schemas.openxmlformats.org/officeDocument/2006/relationships/hyperlink" Target="consultantplus://offline/ref=A700257297D7A859C030468B937B2DBD85E5EB9E60602AC230D6E9DC28482863625EFFB5D1534D768A4F99306AV1B3I" TargetMode="External"/><Relationship Id="rId5" Type="http://schemas.openxmlformats.org/officeDocument/2006/relationships/hyperlink" Target="consultantplus://offline/ref=A700257297D7A859C030468B937B2DBD85E5EB9C656B2AC230D6E9DC28482863625EFFB5D1534D768A4F99306AV1B3I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consultantplus://offline/ref=A700257297D7A859C030468B937B2DBD85E5EB9C656B2AC230D6E9DC28482863625EFFB5D1534D768A4F99306AV1B3I" TargetMode="External"/><Relationship Id="rId9" Type="http://schemas.openxmlformats.org/officeDocument/2006/relationships/hyperlink" Target="consultantplus://offline/ref=A700257297D7A859C030468B937B2DBD85E5EB9E60602AC230D6E9DC28482863625EFFB5D1534D768A4F99306AV1B3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2"/>
  <sheetViews>
    <sheetView view="pageBreakPreview" topLeftCell="A67" zoomScale="60" zoomScaleNormal="100" workbookViewId="0">
      <selection activeCell="H78" sqref="H78:I78"/>
    </sheetView>
  </sheetViews>
  <sheetFormatPr defaultRowHeight="12.75" x14ac:dyDescent="0.2"/>
  <cols>
    <col min="1" max="1" width="36.140625" style="29" customWidth="1"/>
    <col min="2" max="2" width="9.140625" style="29"/>
    <col min="3" max="3" width="10.28515625" style="29" customWidth="1"/>
    <col min="4" max="4" width="14.28515625" style="29" bestFit="1" customWidth="1"/>
    <col min="5" max="5" width="13.140625" style="29" bestFit="1" customWidth="1"/>
    <col min="6" max="6" width="14.28515625" style="29" bestFit="1" customWidth="1"/>
    <col min="7" max="11" width="13.42578125" style="29" customWidth="1"/>
    <col min="12" max="16384" width="9.140625" style="29"/>
  </cols>
  <sheetData>
    <row r="1" spans="1:11" x14ac:dyDescent="0.2">
      <c r="A1" s="224" t="s">
        <v>75</v>
      </c>
      <c r="B1" s="224"/>
      <c r="C1" s="224"/>
      <c r="D1" s="224"/>
    </row>
    <row r="2" spans="1:11" x14ac:dyDescent="0.2">
      <c r="A2" s="222" t="s">
        <v>0</v>
      </c>
      <c r="B2" s="222" t="s">
        <v>1</v>
      </c>
      <c r="C2" s="231" t="s">
        <v>2</v>
      </c>
      <c r="D2" s="222" t="s">
        <v>3</v>
      </c>
      <c r="E2" s="222"/>
      <c r="F2" s="222"/>
      <c r="G2" s="222"/>
      <c r="H2" s="222"/>
      <c r="I2" s="222"/>
      <c r="J2" s="222"/>
      <c r="K2" s="222"/>
    </row>
    <row r="3" spans="1:11" x14ac:dyDescent="0.2">
      <c r="A3" s="222"/>
      <c r="B3" s="222"/>
      <c r="C3" s="231"/>
      <c r="D3" s="222" t="s">
        <v>441</v>
      </c>
      <c r="E3" s="222"/>
      <c r="F3" s="222" t="s">
        <v>442</v>
      </c>
      <c r="G3" s="222"/>
      <c r="H3" s="222" t="s">
        <v>443</v>
      </c>
      <c r="I3" s="222"/>
      <c r="J3" s="222" t="s">
        <v>4</v>
      </c>
      <c r="K3" s="222"/>
    </row>
    <row r="4" spans="1:11" x14ac:dyDescent="0.2">
      <c r="A4" s="222"/>
      <c r="B4" s="222"/>
      <c r="C4" s="231"/>
      <c r="D4" s="222" t="s">
        <v>5</v>
      </c>
      <c r="E4" s="222"/>
      <c r="F4" s="222" t="s">
        <v>6</v>
      </c>
      <c r="G4" s="222"/>
      <c r="H4" s="222" t="s">
        <v>7</v>
      </c>
      <c r="I4" s="222"/>
      <c r="J4" s="222"/>
      <c r="K4" s="222"/>
    </row>
    <row r="5" spans="1:11" ht="63.75" x14ac:dyDescent="0.2">
      <c r="A5" s="222"/>
      <c r="B5" s="222"/>
      <c r="C5" s="231"/>
      <c r="D5" s="30" t="s">
        <v>8</v>
      </c>
      <c r="E5" s="30" t="s">
        <v>9</v>
      </c>
      <c r="F5" s="30" t="s">
        <v>8</v>
      </c>
      <c r="G5" s="30" t="s">
        <v>9</v>
      </c>
      <c r="H5" s="30" t="s">
        <v>8</v>
      </c>
      <c r="I5" s="30" t="s">
        <v>9</v>
      </c>
      <c r="J5" s="30" t="s">
        <v>8</v>
      </c>
      <c r="K5" s="30" t="s">
        <v>9</v>
      </c>
    </row>
    <row r="6" spans="1:11" x14ac:dyDescent="0.2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</row>
    <row r="7" spans="1:11" ht="25.5" x14ac:dyDescent="0.2">
      <c r="A7" s="38" t="s">
        <v>10</v>
      </c>
      <c r="B7" s="30">
        <v>1</v>
      </c>
      <c r="C7" s="30" t="s">
        <v>11</v>
      </c>
      <c r="D7" s="31">
        <v>338.98</v>
      </c>
      <c r="E7" s="31">
        <v>29594.13</v>
      </c>
      <c r="F7" s="31"/>
      <c r="G7" s="31"/>
      <c r="H7" s="31"/>
      <c r="I7" s="31"/>
      <c r="J7" s="31"/>
      <c r="K7" s="31"/>
    </row>
    <row r="8" spans="1:11" ht="25.5" x14ac:dyDescent="0.2">
      <c r="A8" s="38" t="s">
        <v>12</v>
      </c>
      <c r="B8" s="30">
        <v>2</v>
      </c>
      <c r="C8" s="30" t="s">
        <v>11</v>
      </c>
      <c r="D8" s="31"/>
      <c r="E8" s="31"/>
      <c r="F8" s="31"/>
      <c r="G8" s="31"/>
      <c r="H8" s="31"/>
      <c r="I8" s="31"/>
      <c r="J8" s="31"/>
      <c r="K8" s="31"/>
    </row>
    <row r="9" spans="1:11" x14ac:dyDescent="0.2">
      <c r="A9" s="38" t="s">
        <v>346</v>
      </c>
      <c r="B9" s="30">
        <v>3</v>
      </c>
      <c r="C9" s="30" t="s">
        <v>11</v>
      </c>
      <c r="D9" s="31"/>
      <c r="E9" s="31">
        <v>121.19</v>
      </c>
      <c r="F9" s="31"/>
      <c r="G9" s="31"/>
      <c r="H9" s="31"/>
      <c r="I9" s="31"/>
      <c r="J9" s="31"/>
      <c r="K9" s="31"/>
    </row>
    <row r="10" spans="1:11" x14ac:dyDescent="0.2">
      <c r="A10" s="32" t="s">
        <v>13</v>
      </c>
      <c r="B10" s="30">
        <v>1000</v>
      </c>
      <c r="C10" s="32"/>
      <c r="D10" s="125">
        <f>D17+D27+D31</f>
        <v>40346041</v>
      </c>
      <c r="E10" s="125">
        <f>E17+E25</f>
        <v>2312200</v>
      </c>
      <c r="F10" s="125">
        <f>F17+F27</f>
        <v>40535961</v>
      </c>
      <c r="G10" s="125">
        <f>G17</f>
        <v>2312200</v>
      </c>
      <c r="H10" s="125">
        <f>H17+H27</f>
        <v>40833911</v>
      </c>
      <c r="I10" s="125">
        <f>I17</f>
        <v>2312200</v>
      </c>
      <c r="J10" s="31"/>
      <c r="K10" s="31"/>
    </row>
    <row r="11" spans="1:11" x14ac:dyDescent="0.2">
      <c r="A11" s="32" t="s">
        <v>14</v>
      </c>
      <c r="B11" s="222">
        <v>1100</v>
      </c>
      <c r="C11" s="222">
        <v>120</v>
      </c>
      <c r="D11" s="230" t="s">
        <v>11</v>
      </c>
      <c r="E11" s="228">
        <f>'3.1.1.'!C12</f>
        <v>0</v>
      </c>
      <c r="F11" s="230" t="s">
        <v>11</v>
      </c>
      <c r="G11" s="223">
        <v>0</v>
      </c>
      <c r="H11" s="230" t="s">
        <v>11</v>
      </c>
      <c r="I11" s="223"/>
      <c r="J11" s="230" t="s">
        <v>11</v>
      </c>
      <c r="K11" s="223"/>
    </row>
    <row r="12" spans="1:11" x14ac:dyDescent="0.2">
      <c r="A12" s="32" t="s">
        <v>15</v>
      </c>
      <c r="B12" s="222"/>
      <c r="C12" s="222"/>
      <c r="D12" s="230"/>
      <c r="E12" s="228"/>
      <c r="F12" s="230"/>
      <c r="G12" s="223"/>
      <c r="H12" s="230"/>
      <c r="I12" s="223"/>
      <c r="J12" s="230"/>
      <c r="K12" s="223"/>
    </row>
    <row r="13" spans="1:11" x14ac:dyDescent="0.2">
      <c r="A13" s="32" t="s">
        <v>14</v>
      </c>
      <c r="B13" s="33"/>
      <c r="C13" s="33"/>
      <c r="D13" s="34" t="s">
        <v>11</v>
      </c>
      <c r="E13" s="31"/>
      <c r="F13" s="34" t="s">
        <v>11</v>
      </c>
      <c r="G13" s="31"/>
      <c r="H13" s="34" t="s">
        <v>11</v>
      </c>
      <c r="I13" s="31"/>
      <c r="J13" s="34" t="s">
        <v>11</v>
      </c>
      <c r="K13" s="31"/>
    </row>
    <row r="14" spans="1:11" ht="38.25" x14ac:dyDescent="0.2">
      <c r="A14" s="32" t="s">
        <v>16</v>
      </c>
      <c r="B14" s="30">
        <v>1110</v>
      </c>
      <c r="C14" s="30">
        <v>120</v>
      </c>
      <c r="D14" s="34" t="s">
        <v>11</v>
      </c>
      <c r="E14" s="82">
        <f>'3.1.1.'!C13:C14</f>
        <v>0</v>
      </c>
      <c r="F14" s="31"/>
      <c r="G14" s="31">
        <v>0</v>
      </c>
      <c r="H14" s="31"/>
      <c r="I14" s="31"/>
      <c r="J14" s="31"/>
      <c r="K14" s="31"/>
    </row>
    <row r="15" spans="1:11" ht="38.25" x14ac:dyDescent="0.2">
      <c r="A15" s="32" t="s">
        <v>17</v>
      </c>
      <c r="B15" s="30">
        <v>1120</v>
      </c>
      <c r="C15" s="30">
        <v>120</v>
      </c>
      <c r="D15" s="34" t="s">
        <v>11</v>
      </c>
      <c r="E15" s="82">
        <f>'3.1.1.'!C15</f>
        <v>0</v>
      </c>
      <c r="F15" s="34" t="s">
        <v>11</v>
      </c>
      <c r="G15" s="31">
        <v>0</v>
      </c>
      <c r="H15" s="34" t="s">
        <v>11</v>
      </c>
      <c r="I15" s="31"/>
      <c r="J15" s="34" t="s">
        <v>11</v>
      </c>
      <c r="K15" s="31"/>
    </row>
    <row r="16" spans="1:11" ht="38.25" x14ac:dyDescent="0.2">
      <c r="A16" s="32" t="s">
        <v>18</v>
      </c>
      <c r="B16" s="30">
        <v>1130</v>
      </c>
      <c r="C16" s="30">
        <v>120</v>
      </c>
      <c r="D16" s="34" t="s">
        <v>11</v>
      </c>
      <c r="E16" s="82">
        <f>'3.1.1.'!C17</f>
        <v>0</v>
      </c>
      <c r="F16" s="34" t="s">
        <v>11</v>
      </c>
      <c r="G16" s="31">
        <v>0</v>
      </c>
      <c r="H16" s="34" t="s">
        <v>11</v>
      </c>
      <c r="I16" s="31"/>
      <c r="J16" s="34" t="s">
        <v>11</v>
      </c>
      <c r="K16" s="31"/>
    </row>
    <row r="17" spans="1:11" ht="25.5" x14ac:dyDescent="0.2">
      <c r="A17" s="32" t="s">
        <v>19</v>
      </c>
      <c r="B17" s="30">
        <v>1200</v>
      </c>
      <c r="C17" s="30">
        <v>130</v>
      </c>
      <c r="D17" s="125">
        <f>D18</f>
        <v>34744260</v>
      </c>
      <c r="E17" s="125">
        <f>E20+E21</f>
        <v>2312200</v>
      </c>
      <c r="F17" s="125">
        <f>F18</f>
        <v>34707560</v>
      </c>
      <c r="G17" s="125">
        <f>G20+G21</f>
        <v>2312200</v>
      </c>
      <c r="H17" s="125">
        <f>H18</f>
        <v>34707560</v>
      </c>
      <c r="I17" s="125">
        <f>I20+I21</f>
        <v>2312200</v>
      </c>
      <c r="J17" s="31"/>
      <c r="K17" s="31"/>
    </row>
    <row r="18" spans="1:11" x14ac:dyDescent="0.2">
      <c r="A18" s="32" t="s">
        <v>14</v>
      </c>
      <c r="B18" s="222">
        <v>1210</v>
      </c>
      <c r="C18" s="222">
        <v>130</v>
      </c>
      <c r="D18" s="228">
        <v>34744260</v>
      </c>
      <c r="E18" s="222" t="s">
        <v>11</v>
      </c>
      <c r="F18" s="228">
        <v>34707560</v>
      </c>
      <c r="G18" s="222" t="s">
        <v>11</v>
      </c>
      <c r="H18" s="228">
        <v>34707560</v>
      </c>
      <c r="I18" s="222" t="s">
        <v>11</v>
      </c>
      <c r="J18" s="223"/>
      <c r="K18" s="222" t="s">
        <v>11</v>
      </c>
    </row>
    <row r="19" spans="1:11" ht="25.5" x14ac:dyDescent="0.2">
      <c r="A19" s="32" t="s">
        <v>20</v>
      </c>
      <c r="B19" s="222"/>
      <c r="C19" s="222"/>
      <c r="D19" s="228"/>
      <c r="E19" s="222"/>
      <c r="F19" s="228"/>
      <c r="G19" s="222"/>
      <c r="H19" s="228"/>
      <c r="I19" s="222"/>
      <c r="J19" s="223"/>
      <c r="K19" s="222"/>
    </row>
    <row r="20" spans="1:11" ht="38.25" x14ac:dyDescent="0.2">
      <c r="A20" s="32" t="s">
        <v>284</v>
      </c>
      <c r="B20" s="30">
        <v>1220</v>
      </c>
      <c r="C20" s="30">
        <v>130</v>
      </c>
      <c r="D20" s="30" t="s">
        <v>11</v>
      </c>
      <c r="E20" s="125">
        <v>1286200</v>
      </c>
      <c r="F20" s="30" t="s">
        <v>11</v>
      </c>
      <c r="G20" s="125">
        <v>1286200</v>
      </c>
      <c r="H20" s="30" t="s">
        <v>11</v>
      </c>
      <c r="I20" s="125">
        <v>1286200</v>
      </c>
      <c r="J20" s="30" t="s">
        <v>11</v>
      </c>
      <c r="K20" s="31"/>
    </row>
    <row r="21" spans="1:11" ht="63.75" x14ac:dyDescent="0.2">
      <c r="A21" s="32" t="s">
        <v>21</v>
      </c>
      <c r="B21" s="30">
        <v>1230</v>
      </c>
      <c r="C21" s="30">
        <v>130</v>
      </c>
      <c r="D21" s="30" t="s">
        <v>11</v>
      </c>
      <c r="E21" s="125">
        <f>'3.2.1'!C14</f>
        <v>1026000</v>
      </c>
      <c r="F21" s="30" t="s">
        <v>11</v>
      </c>
      <c r="G21" s="125">
        <v>1026000</v>
      </c>
      <c r="H21" s="30" t="s">
        <v>11</v>
      </c>
      <c r="I21" s="125">
        <v>1026000</v>
      </c>
      <c r="J21" s="30" t="s">
        <v>11</v>
      </c>
      <c r="K21" s="31"/>
    </row>
    <row r="22" spans="1:11" ht="51" x14ac:dyDescent="0.2">
      <c r="A22" s="32" t="s">
        <v>22</v>
      </c>
      <c r="B22" s="30">
        <v>1240</v>
      </c>
      <c r="C22" s="30">
        <v>130</v>
      </c>
      <c r="D22" s="30" t="s">
        <v>11</v>
      </c>
      <c r="E22" s="32"/>
      <c r="F22" s="30" t="s">
        <v>11</v>
      </c>
      <c r="G22" s="32"/>
      <c r="H22" s="30" t="s">
        <v>11</v>
      </c>
      <c r="I22" s="32"/>
      <c r="J22" s="30" t="s">
        <v>11</v>
      </c>
      <c r="K22" s="32"/>
    </row>
    <row r="23" spans="1:11" ht="25.5" x14ac:dyDescent="0.2">
      <c r="A23" s="32" t="s">
        <v>23</v>
      </c>
      <c r="B23" s="30">
        <v>1300</v>
      </c>
      <c r="C23" s="30">
        <v>140</v>
      </c>
      <c r="D23" s="30" t="s">
        <v>11</v>
      </c>
      <c r="E23" s="32"/>
      <c r="F23" s="30" t="s">
        <v>11</v>
      </c>
      <c r="G23" s="32"/>
      <c r="H23" s="30" t="s">
        <v>11</v>
      </c>
      <c r="I23" s="32"/>
      <c r="J23" s="30" t="s">
        <v>11</v>
      </c>
      <c r="K23" s="32"/>
    </row>
    <row r="24" spans="1:11" x14ac:dyDescent="0.2">
      <c r="A24" s="32" t="s">
        <v>14</v>
      </c>
      <c r="B24" s="30">
        <v>1310</v>
      </c>
      <c r="C24" s="30">
        <v>140</v>
      </c>
      <c r="D24" s="32"/>
      <c r="E24" s="32"/>
      <c r="F24" s="32"/>
      <c r="G24" s="32"/>
      <c r="H24" s="32"/>
      <c r="I24" s="32"/>
      <c r="J24" s="32"/>
      <c r="K24" s="32"/>
    </row>
    <row r="25" spans="1:11" ht="25.5" x14ac:dyDescent="0.2">
      <c r="A25" s="32" t="s">
        <v>24</v>
      </c>
      <c r="B25" s="30">
        <v>1400</v>
      </c>
      <c r="C25" s="30">
        <v>150</v>
      </c>
      <c r="D25" s="30" t="s">
        <v>11</v>
      </c>
      <c r="E25" s="82">
        <f>E26</f>
        <v>0</v>
      </c>
      <c r="F25" s="30" t="s">
        <v>11</v>
      </c>
      <c r="G25" s="146">
        <v>0</v>
      </c>
      <c r="H25" s="30" t="s">
        <v>11</v>
      </c>
      <c r="I25" s="32"/>
      <c r="J25" s="30" t="s">
        <v>11</v>
      </c>
      <c r="K25" s="32"/>
    </row>
    <row r="26" spans="1:11" ht="25.5" x14ac:dyDescent="0.2">
      <c r="A26" s="32" t="s">
        <v>285</v>
      </c>
      <c r="B26" s="35"/>
      <c r="C26" s="35"/>
      <c r="D26" s="34" t="s">
        <v>11</v>
      </c>
      <c r="E26" s="31"/>
      <c r="F26" s="31"/>
      <c r="G26" s="31"/>
      <c r="H26" s="31"/>
      <c r="I26" s="31"/>
      <c r="J26" s="31"/>
      <c r="K26" s="31"/>
    </row>
    <row r="27" spans="1:11" x14ac:dyDescent="0.2">
      <c r="A27" s="36" t="s">
        <v>25</v>
      </c>
      <c r="B27" s="220">
        <v>1500</v>
      </c>
      <c r="C27" s="220">
        <v>180</v>
      </c>
      <c r="D27" s="225">
        <f>D29+D30</f>
        <v>5601781</v>
      </c>
      <c r="E27" s="220" t="s">
        <v>11</v>
      </c>
      <c r="F27" s="225">
        <f>F29</f>
        <v>5828401</v>
      </c>
      <c r="G27" s="220" t="s">
        <v>11</v>
      </c>
      <c r="H27" s="225">
        <f>H29</f>
        <v>6126351</v>
      </c>
      <c r="I27" s="220" t="s">
        <v>11</v>
      </c>
      <c r="J27" s="218"/>
      <c r="K27" s="220" t="s">
        <v>11</v>
      </c>
    </row>
    <row r="28" spans="1:11" x14ac:dyDescent="0.2">
      <c r="A28" s="36" t="s">
        <v>14</v>
      </c>
      <c r="B28" s="221"/>
      <c r="C28" s="221"/>
      <c r="D28" s="226"/>
      <c r="E28" s="221"/>
      <c r="F28" s="226"/>
      <c r="G28" s="221"/>
      <c r="H28" s="226"/>
      <c r="I28" s="221"/>
      <c r="J28" s="219"/>
      <c r="K28" s="221"/>
    </row>
    <row r="29" spans="1:11" x14ac:dyDescent="0.2">
      <c r="A29" s="32" t="s">
        <v>26</v>
      </c>
      <c r="B29" s="37">
        <v>1510</v>
      </c>
      <c r="C29" s="37">
        <v>180</v>
      </c>
      <c r="D29" s="83">
        <f>'3.4.1'!C13</f>
        <v>5601781</v>
      </c>
      <c r="E29" s="34" t="s">
        <v>11</v>
      </c>
      <c r="F29" s="125">
        <v>5828401</v>
      </c>
      <c r="G29" s="31"/>
      <c r="H29" s="125">
        <v>6126351</v>
      </c>
      <c r="I29" s="31"/>
      <c r="J29" s="31"/>
      <c r="K29" s="31"/>
    </row>
    <row r="30" spans="1:11" ht="25.5" x14ac:dyDescent="0.2">
      <c r="A30" s="32" t="s">
        <v>27</v>
      </c>
      <c r="B30" s="30">
        <v>1520</v>
      </c>
      <c r="C30" s="30">
        <v>180</v>
      </c>
      <c r="D30" s="145"/>
      <c r="E30" s="30" t="s">
        <v>11</v>
      </c>
      <c r="F30" s="31"/>
      <c r="G30" s="30" t="s">
        <v>11</v>
      </c>
      <c r="H30" s="31"/>
      <c r="I30" s="30" t="s">
        <v>11</v>
      </c>
      <c r="J30" s="31"/>
      <c r="K30" s="30" t="s">
        <v>11</v>
      </c>
    </row>
    <row r="31" spans="1:11" x14ac:dyDescent="0.2">
      <c r="A31" s="32" t="s">
        <v>28</v>
      </c>
      <c r="B31" s="30">
        <v>1900</v>
      </c>
      <c r="C31" s="32"/>
      <c r="D31" s="31"/>
      <c r="E31" s="31"/>
      <c r="F31" s="31"/>
      <c r="G31" s="31"/>
      <c r="H31" s="31"/>
      <c r="I31" s="31"/>
      <c r="J31" s="32"/>
      <c r="K31" s="31"/>
    </row>
    <row r="32" spans="1:11" x14ac:dyDescent="0.2">
      <c r="A32" s="32" t="s">
        <v>14</v>
      </c>
      <c r="B32" s="32"/>
      <c r="C32" s="32"/>
      <c r="D32" s="31"/>
      <c r="E32" s="31"/>
      <c r="F32" s="31"/>
      <c r="G32" s="31"/>
      <c r="H32" s="31"/>
      <c r="I32" s="31"/>
      <c r="J32" s="32"/>
      <c r="K32" s="31"/>
    </row>
    <row r="33" spans="1:11" x14ac:dyDescent="0.2">
      <c r="A33" s="38" t="s">
        <v>29</v>
      </c>
      <c r="B33" s="30">
        <v>1980</v>
      </c>
      <c r="C33" s="30" t="s">
        <v>11</v>
      </c>
      <c r="D33" s="31"/>
      <c r="E33" s="31"/>
      <c r="F33" s="31"/>
      <c r="G33" s="31"/>
      <c r="H33" s="31"/>
      <c r="I33" s="31"/>
      <c r="J33" s="32"/>
      <c r="K33" s="31"/>
    </row>
    <row r="34" spans="1:11" x14ac:dyDescent="0.2">
      <c r="A34" s="32" t="s">
        <v>30</v>
      </c>
      <c r="B34" s="222">
        <v>1981</v>
      </c>
      <c r="C34" s="222">
        <v>510</v>
      </c>
      <c r="D34" s="223"/>
      <c r="E34" s="223"/>
      <c r="F34" s="223"/>
      <c r="G34" s="223"/>
      <c r="H34" s="223"/>
      <c r="I34" s="223"/>
      <c r="J34" s="222" t="s">
        <v>11</v>
      </c>
      <c r="K34" s="223"/>
    </row>
    <row r="35" spans="1:11" ht="38.25" x14ac:dyDescent="0.2">
      <c r="A35" s="32" t="s">
        <v>31</v>
      </c>
      <c r="B35" s="222"/>
      <c r="C35" s="222"/>
      <c r="D35" s="223"/>
      <c r="E35" s="223"/>
      <c r="F35" s="223"/>
      <c r="G35" s="223"/>
      <c r="H35" s="223"/>
      <c r="I35" s="223"/>
      <c r="J35" s="222"/>
      <c r="K35" s="223"/>
    </row>
    <row r="36" spans="1:11" x14ac:dyDescent="0.2">
      <c r="A36" s="32" t="s">
        <v>32</v>
      </c>
      <c r="B36" s="30">
        <v>2000</v>
      </c>
      <c r="C36" s="30" t="s">
        <v>11</v>
      </c>
      <c r="D36" s="125">
        <f>D37+D53+D61+D66+D71+D73</f>
        <v>40346379.980000004</v>
      </c>
      <c r="E36" s="125">
        <f>E37+E53+E61+E66+E71+E73</f>
        <v>2341794.13</v>
      </c>
      <c r="F36" s="125">
        <f>F37+F71+F73+F61</f>
        <v>40535960.997614481</v>
      </c>
      <c r="G36" s="125">
        <f>G37+G73</f>
        <v>2312200</v>
      </c>
      <c r="H36" s="125">
        <f>H37+H71+H73+H61</f>
        <v>40833910.997614481</v>
      </c>
      <c r="I36" s="125">
        <f>I37+I73</f>
        <v>2312200</v>
      </c>
      <c r="J36" s="32"/>
      <c r="K36" s="31"/>
    </row>
    <row r="37" spans="1:11" x14ac:dyDescent="0.2">
      <c r="A37" s="32" t="s">
        <v>14</v>
      </c>
      <c r="B37" s="222">
        <v>2100</v>
      </c>
      <c r="C37" s="222" t="s">
        <v>11</v>
      </c>
      <c r="D37" s="228">
        <f>D39+D41+D42+D43</f>
        <v>27877154</v>
      </c>
      <c r="E37" s="228">
        <f>E39+E41+E42+E43</f>
        <v>513000</v>
      </c>
      <c r="F37" s="228">
        <f>F39+F41+F43</f>
        <v>27840453.997614481</v>
      </c>
      <c r="G37" s="228">
        <f>G39+G43</f>
        <v>513000</v>
      </c>
      <c r="H37" s="228">
        <f>H39+H41+H43</f>
        <v>27840453.997614481</v>
      </c>
      <c r="I37" s="228">
        <f>I39+I43</f>
        <v>513000</v>
      </c>
      <c r="J37" s="222" t="s">
        <v>11</v>
      </c>
      <c r="K37" s="223"/>
    </row>
    <row r="38" spans="1:11" x14ac:dyDescent="0.2">
      <c r="A38" s="32" t="s">
        <v>33</v>
      </c>
      <c r="B38" s="222"/>
      <c r="C38" s="222"/>
      <c r="D38" s="228"/>
      <c r="E38" s="228"/>
      <c r="F38" s="228"/>
      <c r="G38" s="228"/>
      <c r="H38" s="228"/>
      <c r="I38" s="228"/>
      <c r="J38" s="222"/>
      <c r="K38" s="223"/>
    </row>
    <row r="39" spans="1:11" x14ac:dyDescent="0.2">
      <c r="A39" s="32" t="s">
        <v>14</v>
      </c>
      <c r="B39" s="222">
        <v>2110</v>
      </c>
      <c r="C39" s="222">
        <v>111</v>
      </c>
      <c r="D39" s="228">
        <v>21407329</v>
      </c>
      <c r="E39" s="228">
        <f>'3.6.1'!C13</f>
        <v>394009.22000000003</v>
      </c>
      <c r="F39" s="228">
        <v>21379229</v>
      </c>
      <c r="G39" s="228">
        <f>'3.6.4 (2)'!D113</f>
        <v>394009.22000000003</v>
      </c>
      <c r="H39" s="228">
        <f>F39</f>
        <v>21379229</v>
      </c>
      <c r="I39" s="228">
        <v>394009.22</v>
      </c>
      <c r="J39" s="222" t="s">
        <v>11</v>
      </c>
      <c r="K39" s="223"/>
    </row>
    <row r="40" spans="1:11" x14ac:dyDescent="0.2">
      <c r="A40" s="32" t="s">
        <v>34</v>
      </c>
      <c r="B40" s="222"/>
      <c r="C40" s="222"/>
      <c r="D40" s="228"/>
      <c r="E40" s="228"/>
      <c r="F40" s="228"/>
      <c r="G40" s="228"/>
      <c r="H40" s="228"/>
      <c r="I40" s="228"/>
      <c r="J40" s="222"/>
      <c r="K40" s="223"/>
    </row>
    <row r="41" spans="1:11" ht="25.5" x14ac:dyDescent="0.2">
      <c r="A41" s="32" t="s">
        <v>35</v>
      </c>
      <c r="B41" s="30">
        <v>2120</v>
      </c>
      <c r="C41" s="30">
        <v>112</v>
      </c>
      <c r="D41" s="125">
        <f>'3.8.2 (2)'!L8</f>
        <v>4700</v>
      </c>
      <c r="E41" s="145"/>
      <c r="F41" s="125">
        <v>4700</v>
      </c>
      <c r="G41" s="31"/>
      <c r="H41" s="125">
        <v>4700</v>
      </c>
      <c r="I41" s="31"/>
      <c r="J41" s="30" t="s">
        <v>11</v>
      </c>
      <c r="K41" s="31"/>
    </row>
    <row r="42" spans="1:11" ht="38.25" x14ac:dyDescent="0.2">
      <c r="A42" s="32" t="s">
        <v>36</v>
      </c>
      <c r="B42" s="30">
        <v>2130</v>
      </c>
      <c r="C42" s="30">
        <v>113</v>
      </c>
      <c r="D42" s="31"/>
      <c r="E42" s="31"/>
      <c r="F42" s="31"/>
      <c r="G42" s="31"/>
      <c r="H42" s="31"/>
      <c r="I42" s="31"/>
      <c r="J42" s="30" t="s">
        <v>11</v>
      </c>
      <c r="K42" s="31"/>
    </row>
    <row r="43" spans="1:11" ht="51" x14ac:dyDescent="0.2">
      <c r="A43" s="32" t="s">
        <v>37</v>
      </c>
      <c r="B43" s="30">
        <v>2140</v>
      </c>
      <c r="C43" s="30">
        <v>119</v>
      </c>
      <c r="D43" s="125">
        <v>6465125</v>
      </c>
      <c r="E43" s="125">
        <v>118990.78</v>
      </c>
      <c r="F43" s="125">
        <f>F44</f>
        <v>6456524.9976144796</v>
      </c>
      <c r="G43" s="125">
        <f>G44</f>
        <v>118990.78</v>
      </c>
      <c r="H43" s="125">
        <f>H44</f>
        <v>6456524.9976144796</v>
      </c>
      <c r="I43" s="125">
        <f>I44</f>
        <v>118990.78</v>
      </c>
      <c r="J43" s="30" t="s">
        <v>11</v>
      </c>
      <c r="K43" s="31"/>
    </row>
    <row r="44" spans="1:11" x14ac:dyDescent="0.2">
      <c r="A44" s="32" t="s">
        <v>14</v>
      </c>
      <c r="B44" s="222">
        <v>2141</v>
      </c>
      <c r="C44" s="222">
        <v>119</v>
      </c>
      <c r="D44" s="228">
        <f>'3.7.2 (2)'!F22+'3.7.2 (2)'!F45+'3.7.2 (2)'!F67+'3.7.2 (2)'!F89+'3.7.2 (2)'!F111+'3.7.2 (2)'!F133+'3.7.2 (2)'!F177</f>
        <v>6465124.9966575997</v>
      </c>
      <c r="E44" s="228">
        <f>E43</f>
        <v>118990.78</v>
      </c>
      <c r="F44" s="228">
        <f>'3.7.2 (2)'!G22+'3.7.2 (2)'!G45+'3.7.2 (2)'!G67+'3.7.2 (2)'!G89+'3.7.2 (2)'!G111+'3.7.2 (2)'!G133+'3.7.2 (2)'!G177</f>
        <v>6456524.9976144796</v>
      </c>
      <c r="G44" s="228">
        <f>E44</f>
        <v>118990.78</v>
      </c>
      <c r="H44" s="228">
        <f>F44</f>
        <v>6456524.9976144796</v>
      </c>
      <c r="I44" s="228">
        <f>E44</f>
        <v>118990.78</v>
      </c>
      <c r="J44" s="222" t="s">
        <v>11</v>
      </c>
      <c r="K44" s="223"/>
    </row>
    <row r="45" spans="1:11" x14ac:dyDescent="0.2">
      <c r="A45" s="32" t="s">
        <v>38</v>
      </c>
      <c r="B45" s="222"/>
      <c r="C45" s="222"/>
      <c r="D45" s="228"/>
      <c r="E45" s="228"/>
      <c r="F45" s="228"/>
      <c r="G45" s="228"/>
      <c r="H45" s="228"/>
      <c r="I45" s="228"/>
      <c r="J45" s="222"/>
      <c r="K45" s="223"/>
    </row>
    <row r="46" spans="1:11" ht="12" customHeight="1" x14ac:dyDescent="0.2">
      <c r="A46" s="32" t="s">
        <v>39</v>
      </c>
      <c r="B46" s="30">
        <v>2142</v>
      </c>
      <c r="C46" s="30">
        <v>119</v>
      </c>
      <c r="D46" s="31"/>
      <c r="E46" s="31"/>
      <c r="F46" s="31"/>
      <c r="G46" s="31"/>
      <c r="H46" s="31"/>
      <c r="I46" s="31"/>
      <c r="J46" s="30" t="s">
        <v>11</v>
      </c>
      <c r="K46" s="31"/>
    </row>
    <row r="47" spans="1:11" ht="38.25" hidden="1" x14ac:dyDescent="0.2">
      <c r="A47" s="32" t="s">
        <v>40</v>
      </c>
      <c r="B47" s="30">
        <v>2150</v>
      </c>
      <c r="C47" s="30">
        <v>131</v>
      </c>
      <c r="D47" s="31"/>
      <c r="E47" s="31"/>
      <c r="F47" s="31"/>
      <c r="G47" s="31"/>
      <c r="H47" s="31"/>
      <c r="I47" s="31"/>
      <c r="J47" s="30" t="s">
        <v>11</v>
      </c>
      <c r="K47" s="31"/>
    </row>
    <row r="48" spans="1:11" ht="38.25" hidden="1" x14ac:dyDescent="0.2">
      <c r="A48" s="32" t="s">
        <v>41</v>
      </c>
      <c r="B48" s="30">
        <v>2160</v>
      </c>
      <c r="C48" s="30">
        <v>134</v>
      </c>
      <c r="D48" s="31"/>
      <c r="E48" s="31"/>
      <c r="F48" s="31"/>
      <c r="G48" s="31"/>
      <c r="H48" s="31"/>
      <c r="I48" s="31"/>
      <c r="J48" s="30" t="s">
        <v>11</v>
      </c>
      <c r="K48" s="31"/>
    </row>
    <row r="49" spans="1:11" ht="51" x14ac:dyDescent="0.2">
      <c r="A49" s="32" t="s">
        <v>42</v>
      </c>
      <c r="B49" s="30">
        <v>2170</v>
      </c>
      <c r="C49" s="30">
        <v>139</v>
      </c>
      <c r="D49" s="31"/>
      <c r="E49" s="31"/>
      <c r="F49" s="31"/>
      <c r="G49" s="31"/>
      <c r="H49" s="31"/>
      <c r="I49" s="31"/>
      <c r="J49" s="30" t="s">
        <v>11</v>
      </c>
      <c r="K49" s="31"/>
    </row>
    <row r="50" spans="1:11" x14ac:dyDescent="0.2">
      <c r="A50" s="32" t="s">
        <v>14</v>
      </c>
      <c r="B50" s="222">
        <v>2171</v>
      </c>
      <c r="C50" s="222">
        <v>139</v>
      </c>
      <c r="D50" s="223"/>
      <c r="E50" s="223"/>
      <c r="F50" s="223"/>
      <c r="G50" s="223"/>
      <c r="H50" s="223"/>
      <c r="I50" s="223"/>
      <c r="J50" s="222" t="s">
        <v>11</v>
      </c>
      <c r="K50" s="223"/>
    </row>
    <row r="51" spans="1:11" x14ac:dyDescent="0.2">
      <c r="A51" s="32" t="s">
        <v>43</v>
      </c>
      <c r="B51" s="222"/>
      <c r="C51" s="222"/>
      <c r="D51" s="223"/>
      <c r="E51" s="223"/>
      <c r="F51" s="223"/>
      <c r="G51" s="223"/>
      <c r="H51" s="223"/>
      <c r="I51" s="223"/>
      <c r="J51" s="222"/>
      <c r="K51" s="223"/>
    </row>
    <row r="52" spans="1:11" ht="25.5" x14ac:dyDescent="0.2">
      <c r="A52" s="32" t="s">
        <v>44</v>
      </c>
      <c r="B52" s="30">
        <v>2172</v>
      </c>
      <c r="C52" s="30">
        <v>139</v>
      </c>
      <c r="D52" s="31"/>
      <c r="E52" s="31"/>
      <c r="F52" s="31"/>
      <c r="G52" s="31"/>
      <c r="H52" s="31"/>
      <c r="I52" s="31"/>
      <c r="J52" s="30" t="s">
        <v>11</v>
      </c>
      <c r="K52" s="31"/>
    </row>
    <row r="53" spans="1:11" ht="25.5" x14ac:dyDescent="0.2">
      <c r="A53" s="32" t="s">
        <v>45</v>
      </c>
      <c r="B53" s="30">
        <v>2200</v>
      </c>
      <c r="C53" s="30">
        <v>300</v>
      </c>
      <c r="D53" s="145">
        <f>D54+D59</f>
        <v>0</v>
      </c>
      <c r="E53" s="145">
        <f>E54+E59</f>
        <v>0</v>
      </c>
      <c r="F53" s="145">
        <v>0</v>
      </c>
      <c r="G53" s="145">
        <v>0</v>
      </c>
      <c r="H53" s="145">
        <v>0</v>
      </c>
      <c r="I53" s="145">
        <v>0</v>
      </c>
      <c r="J53" s="30" t="s">
        <v>11</v>
      </c>
      <c r="K53" s="31"/>
    </row>
    <row r="54" spans="1:11" x14ac:dyDescent="0.2">
      <c r="A54" s="32" t="s">
        <v>14</v>
      </c>
      <c r="B54" s="222">
        <v>2210</v>
      </c>
      <c r="C54" s="222">
        <v>320</v>
      </c>
      <c r="D54" s="229">
        <f>'3.9 (2)'!I7</f>
        <v>0</v>
      </c>
      <c r="E54" s="229">
        <f>E56</f>
        <v>0</v>
      </c>
      <c r="F54" s="229">
        <v>0</v>
      </c>
      <c r="G54" s="229">
        <v>0</v>
      </c>
      <c r="H54" s="229">
        <v>0</v>
      </c>
      <c r="I54" s="229">
        <v>0</v>
      </c>
      <c r="J54" s="222" t="s">
        <v>11</v>
      </c>
      <c r="K54" s="223"/>
    </row>
    <row r="55" spans="1:11" ht="38.25" x14ac:dyDescent="0.2">
      <c r="A55" s="32" t="s">
        <v>46</v>
      </c>
      <c r="B55" s="222"/>
      <c r="C55" s="222"/>
      <c r="D55" s="229"/>
      <c r="E55" s="229"/>
      <c r="F55" s="229"/>
      <c r="G55" s="229"/>
      <c r="H55" s="229"/>
      <c r="I55" s="229"/>
      <c r="J55" s="222"/>
      <c r="K55" s="223"/>
    </row>
    <row r="56" spans="1:11" x14ac:dyDescent="0.2">
      <c r="A56" s="32" t="s">
        <v>30</v>
      </c>
      <c r="B56" s="222">
        <v>2211</v>
      </c>
      <c r="C56" s="222">
        <v>321</v>
      </c>
      <c r="D56" s="229">
        <f>D54</f>
        <v>0</v>
      </c>
      <c r="E56" s="229">
        <v>0</v>
      </c>
      <c r="F56" s="229">
        <v>0</v>
      </c>
      <c r="G56" s="229">
        <v>0</v>
      </c>
      <c r="H56" s="229">
        <v>0</v>
      </c>
      <c r="I56" s="229">
        <v>0</v>
      </c>
      <c r="J56" s="222" t="s">
        <v>11</v>
      </c>
      <c r="K56" s="223"/>
    </row>
    <row r="57" spans="1:11" ht="37.5" customHeight="1" x14ac:dyDescent="0.2">
      <c r="A57" s="32" t="s">
        <v>47</v>
      </c>
      <c r="B57" s="222"/>
      <c r="C57" s="222"/>
      <c r="D57" s="229"/>
      <c r="E57" s="229"/>
      <c r="F57" s="229"/>
      <c r="G57" s="229"/>
      <c r="H57" s="229"/>
      <c r="I57" s="229"/>
      <c r="J57" s="222"/>
      <c r="K57" s="223"/>
    </row>
    <row r="58" spans="1:11" ht="51" hidden="1" x14ac:dyDescent="0.2">
      <c r="A58" s="32" t="s">
        <v>48</v>
      </c>
      <c r="B58" s="30">
        <v>2220</v>
      </c>
      <c r="C58" s="30">
        <v>340</v>
      </c>
      <c r="D58" s="31"/>
      <c r="E58" s="31"/>
      <c r="F58" s="31"/>
      <c r="G58" s="31"/>
      <c r="H58" s="31"/>
      <c r="I58" s="31"/>
      <c r="J58" s="30" t="s">
        <v>11</v>
      </c>
      <c r="K58" s="31"/>
    </row>
    <row r="59" spans="1:11" ht="75.75" customHeight="1" x14ac:dyDescent="0.2">
      <c r="A59" s="32" t="s">
        <v>49</v>
      </c>
      <c r="B59" s="30">
        <v>2230</v>
      </c>
      <c r="C59" s="30">
        <v>350</v>
      </c>
      <c r="D59" s="31"/>
      <c r="E59" s="31"/>
      <c r="F59" s="31"/>
      <c r="G59" s="31"/>
      <c r="H59" s="31"/>
      <c r="I59" s="31"/>
      <c r="J59" s="30" t="s">
        <v>11</v>
      </c>
      <c r="K59" s="31"/>
    </row>
    <row r="60" spans="1:11" ht="38.25" hidden="1" x14ac:dyDescent="0.2">
      <c r="A60" s="32" t="s">
        <v>50</v>
      </c>
      <c r="B60" s="30">
        <v>2240</v>
      </c>
      <c r="C60" s="30">
        <v>360</v>
      </c>
      <c r="D60" s="31"/>
      <c r="E60" s="31"/>
      <c r="F60" s="31"/>
      <c r="G60" s="31"/>
      <c r="H60" s="31"/>
      <c r="I60" s="31"/>
      <c r="J60" s="30" t="s">
        <v>11</v>
      </c>
      <c r="K60" s="31"/>
    </row>
    <row r="61" spans="1:11" ht="25.5" x14ac:dyDescent="0.2">
      <c r="A61" s="32" t="s">
        <v>51</v>
      </c>
      <c r="B61" s="30">
        <v>2300</v>
      </c>
      <c r="C61" s="30">
        <v>850</v>
      </c>
      <c r="D61" s="160">
        <f>D64</f>
        <v>10700</v>
      </c>
      <c r="E61" s="160">
        <v>0</v>
      </c>
      <c r="F61" s="160">
        <f>F64</f>
        <v>10700</v>
      </c>
      <c r="G61" s="160">
        <v>0</v>
      </c>
      <c r="H61" s="160">
        <f>H64</f>
        <v>10700</v>
      </c>
      <c r="I61" s="160">
        <v>0</v>
      </c>
      <c r="J61" s="30" t="s">
        <v>11</v>
      </c>
      <c r="K61" s="31"/>
    </row>
    <row r="62" spans="1:11" x14ac:dyDescent="0.2">
      <c r="A62" s="32" t="s">
        <v>30</v>
      </c>
      <c r="B62" s="222">
        <v>2310</v>
      </c>
      <c r="C62" s="222">
        <v>851</v>
      </c>
      <c r="D62" s="228"/>
      <c r="E62" s="228"/>
      <c r="F62" s="228"/>
      <c r="G62" s="228"/>
      <c r="H62" s="228"/>
      <c r="I62" s="228"/>
      <c r="J62" s="222" t="s">
        <v>11</v>
      </c>
      <c r="K62" s="223"/>
    </row>
    <row r="63" spans="1:11" ht="25.5" x14ac:dyDescent="0.2">
      <c r="A63" s="32" t="s">
        <v>52</v>
      </c>
      <c r="B63" s="222"/>
      <c r="C63" s="222"/>
      <c r="D63" s="228"/>
      <c r="E63" s="228"/>
      <c r="F63" s="228"/>
      <c r="G63" s="228"/>
      <c r="H63" s="228"/>
      <c r="I63" s="228"/>
      <c r="J63" s="222"/>
      <c r="K63" s="223"/>
    </row>
    <row r="64" spans="1:11" ht="51" x14ac:dyDescent="0.2">
      <c r="A64" s="32" t="s">
        <v>53</v>
      </c>
      <c r="B64" s="30">
        <v>2320</v>
      </c>
      <c r="C64" s="30">
        <v>852</v>
      </c>
      <c r="D64" s="160">
        <f>'3.10 (2)'!I8</f>
        <v>10700</v>
      </c>
      <c r="E64" s="160">
        <v>0</v>
      </c>
      <c r="F64" s="160">
        <f>'3.10 (2)'!J8</f>
        <v>10700</v>
      </c>
      <c r="G64" s="160">
        <v>0</v>
      </c>
      <c r="H64" s="160">
        <f>'3.10 (2)'!K8</f>
        <v>10700</v>
      </c>
      <c r="I64" s="160">
        <v>0</v>
      </c>
      <c r="J64" s="30" t="s">
        <v>11</v>
      </c>
      <c r="K64" s="31"/>
    </row>
    <row r="65" spans="1:11" ht="25.5" x14ac:dyDescent="0.2">
      <c r="A65" s="32" t="s">
        <v>54</v>
      </c>
      <c r="B65" s="30">
        <v>2330</v>
      </c>
      <c r="C65" s="30">
        <v>853</v>
      </c>
      <c r="D65" s="31"/>
      <c r="E65" s="31"/>
      <c r="F65" s="31"/>
      <c r="G65" s="31"/>
      <c r="H65" s="31"/>
      <c r="I65" s="31"/>
      <c r="J65" s="30" t="s">
        <v>11</v>
      </c>
      <c r="K65" s="31"/>
    </row>
    <row r="66" spans="1:11" ht="25.5" x14ac:dyDescent="0.2">
      <c r="A66" s="32" t="s">
        <v>55</v>
      </c>
      <c r="B66" s="30">
        <v>2400</v>
      </c>
      <c r="C66" s="30" t="s">
        <v>11</v>
      </c>
      <c r="D66" s="31"/>
      <c r="E66" s="31"/>
      <c r="F66" s="31"/>
      <c r="G66" s="31"/>
      <c r="H66" s="31"/>
      <c r="I66" s="31"/>
      <c r="J66" s="30" t="s">
        <v>11</v>
      </c>
      <c r="K66" s="31"/>
    </row>
    <row r="67" spans="1:11" x14ac:dyDescent="0.2">
      <c r="A67" s="32" t="s">
        <v>30</v>
      </c>
      <c r="B67" s="222">
        <v>2410</v>
      </c>
      <c r="C67" s="222">
        <v>810</v>
      </c>
      <c r="D67" s="223"/>
      <c r="E67" s="223"/>
      <c r="F67" s="223"/>
      <c r="G67" s="223"/>
      <c r="H67" s="223"/>
      <c r="I67" s="223"/>
      <c r="J67" s="222" t="s">
        <v>11</v>
      </c>
      <c r="K67" s="223"/>
    </row>
    <row r="68" spans="1:11" ht="25.5" x14ac:dyDescent="0.2">
      <c r="A68" s="32" t="s">
        <v>56</v>
      </c>
      <c r="B68" s="222"/>
      <c r="C68" s="222"/>
      <c r="D68" s="223"/>
      <c r="E68" s="223"/>
      <c r="F68" s="223"/>
      <c r="G68" s="223"/>
      <c r="H68" s="223"/>
      <c r="I68" s="223"/>
      <c r="J68" s="222"/>
      <c r="K68" s="223"/>
    </row>
    <row r="69" spans="1:11" x14ac:dyDescent="0.2">
      <c r="A69" s="32" t="s">
        <v>57</v>
      </c>
      <c r="B69" s="30">
        <v>2420</v>
      </c>
      <c r="C69" s="30">
        <v>862</v>
      </c>
      <c r="D69" s="31"/>
      <c r="E69" s="31"/>
      <c r="F69" s="31"/>
      <c r="G69" s="31"/>
      <c r="H69" s="31"/>
      <c r="I69" s="31"/>
      <c r="J69" s="30" t="s">
        <v>11</v>
      </c>
      <c r="K69" s="31"/>
    </row>
    <row r="70" spans="1:11" ht="51" x14ac:dyDescent="0.2">
      <c r="A70" s="32" t="s">
        <v>58</v>
      </c>
      <c r="B70" s="30">
        <v>2430</v>
      </c>
      <c r="C70" s="30">
        <v>863</v>
      </c>
      <c r="D70" s="31"/>
      <c r="E70" s="31"/>
      <c r="F70" s="31"/>
      <c r="G70" s="31"/>
      <c r="H70" s="31"/>
      <c r="I70" s="31"/>
      <c r="J70" s="30" t="s">
        <v>11</v>
      </c>
      <c r="K70" s="31"/>
    </row>
    <row r="71" spans="1:11" ht="25.5" x14ac:dyDescent="0.2">
      <c r="A71" s="32" t="s">
        <v>59</v>
      </c>
      <c r="B71" s="30">
        <v>2500</v>
      </c>
      <c r="C71" s="30" t="s">
        <v>11</v>
      </c>
      <c r="D71" s="145"/>
      <c r="E71" s="145"/>
      <c r="F71" s="145"/>
      <c r="G71" s="145"/>
      <c r="H71" s="145"/>
      <c r="I71" s="145"/>
      <c r="J71" s="30" t="s">
        <v>11</v>
      </c>
      <c r="K71" s="31"/>
    </row>
    <row r="72" spans="1:11" ht="51" x14ac:dyDescent="0.2">
      <c r="A72" s="32" t="s">
        <v>60</v>
      </c>
      <c r="B72" s="30">
        <v>2520</v>
      </c>
      <c r="C72" s="30">
        <v>831</v>
      </c>
      <c r="D72" s="31"/>
      <c r="E72" s="31"/>
      <c r="F72" s="31"/>
      <c r="G72" s="31"/>
      <c r="H72" s="31"/>
      <c r="I72" s="31"/>
      <c r="J72" s="30" t="s">
        <v>11</v>
      </c>
      <c r="K72" s="31"/>
    </row>
    <row r="73" spans="1:11" ht="25.5" x14ac:dyDescent="0.2">
      <c r="A73" s="38" t="s">
        <v>61</v>
      </c>
      <c r="B73" s="30">
        <v>2600</v>
      </c>
      <c r="C73" s="30" t="s">
        <v>11</v>
      </c>
      <c r="D73" s="125">
        <f>D74+D76+D77+D78</f>
        <v>12458525.98</v>
      </c>
      <c r="E73" s="82">
        <f>E74+E76+E77+E78</f>
        <v>1828794.13</v>
      </c>
      <c r="F73" s="125">
        <f>F78</f>
        <v>12684807</v>
      </c>
      <c r="G73" s="125">
        <f>G78</f>
        <v>1799200</v>
      </c>
      <c r="H73" s="125">
        <f>H78</f>
        <v>12982757</v>
      </c>
      <c r="I73" s="125">
        <f>I78</f>
        <v>1799200</v>
      </c>
      <c r="J73" s="32"/>
      <c r="K73" s="31"/>
    </row>
    <row r="74" spans="1:11" x14ac:dyDescent="0.2">
      <c r="A74" s="32" t="s">
        <v>14</v>
      </c>
      <c r="B74" s="222">
        <v>2610</v>
      </c>
      <c r="C74" s="222">
        <v>241</v>
      </c>
      <c r="D74" s="223"/>
      <c r="E74" s="223"/>
      <c r="F74" s="223"/>
      <c r="G74" s="223"/>
      <c r="H74" s="223"/>
      <c r="I74" s="223"/>
      <c r="J74" s="227"/>
      <c r="K74" s="223"/>
    </row>
    <row r="75" spans="1:11" ht="25.5" x14ac:dyDescent="0.2">
      <c r="A75" s="32" t="s">
        <v>62</v>
      </c>
      <c r="B75" s="222"/>
      <c r="C75" s="222"/>
      <c r="D75" s="223"/>
      <c r="E75" s="223"/>
      <c r="F75" s="223"/>
      <c r="G75" s="223"/>
      <c r="H75" s="223"/>
      <c r="I75" s="223"/>
      <c r="J75" s="227"/>
      <c r="K75" s="223"/>
    </row>
    <row r="76" spans="1:11" ht="38.25" x14ac:dyDescent="0.2">
      <c r="A76" s="32" t="s">
        <v>63</v>
      </c>
      <c r="B76" s="30">
        <v>2620</v>
      </c>
      <c r="C76" s="30">
        <v>242</v>
      </c>
      <c r="D76" s="31"/>
      <c r="E76" s="31"/>
      <c r="F76" s="31"/>
      <c r="G76" s="31"/>
      <c r="H76" s="31"/>
      <c r="I76" s="31"/>
      <c r="J76" s="32"/>
      <c r="K76" s="31"/>
    </row>
    <row r="77" spans="1:11" ht="38.25" x14ac:dyDescent="0.2">
      <c r="A77" s="32" t="s">
        <v>64</v>
      </c>
      <c r="B77" s="30">
        <v>2630</v>
      </c>
      <c r="C77" s="30">
        <v>243</v>
      </c>
      <c r="D77" s="31"/>
      <c r="E77" s="31"/>
      <c r="F77" s="31"/>
      <c r="G77" s="31"/>
      <c r="H77" s="31"/>
      <c r="I77" s="31"/>
      <c r="J77" s="32"/>
      <c r="K77" s="31"/>
    </row>
    <row r="78" spans="1:11" ht="25.5" x14ac:dyDescent="0.2">
      <c r="A78" s="32" t="s">
        <v>65</v>
      </c>
      <c r="B78" s="30">
        <v>2640</v>
      </c>
      <c r="C78" s="30">
        <v>244</v>
      </c>
      <c r="D78" s="125">
        <f>'3.13.1'!D13+'3.13.1'!E13+'3.13.1'!F13+'3.13.1'!G13+'3.13.1'!H13+'3.13.1'!I13+'3.13.1'!J13+'3.13.1'!K13+'3.13.1'!L13+'3.13.1'!M13+'3.13.1'!N13+'3.13.1'!O13+'3.13.1'!P13+'3.13.1'!Q13+'3.13.1'!R13+'3.13.1'!S13+'3.13.1'!T13+'3.13.1'!X13</f>
        <v>12458525.98</v>
      </c>
      <c r="E78" s="82">
        <f>'3.13.1'!U13+'3.13.1'!W13+'3.13.1'!V13+'3.13.1'!Y13+'3.13.1'!Z13</f>
        <v>1828794.13</v>
      </c>
      <c r="F78" s="125">
        <f>'3.13.1'!D64+'3.13.1'!E64+'3.13.1'!F64+'3.13.1'!G64+'3.13.1'!H64+'3.13.1'!I64+'3.13.1'!J64+'3.13.1'!K64+'3.13.1'!L64+'3.13.1'!M64+'3.13.1'!N64+'3.13.1'!O64+'3.13.1'!P64+'3.13.1'!Q64+'3.13.1'!R64</f>
        <v>12684807</v>
      </c>
      <c r="G78" s="125">
        <f>'3.13.1'!S64+'3.13.1'!T64</f>
        <v>1799200</v>
      </c>
      <c r="H78" s="125">
        <f>'3.13.1'!D121+'3.13.1'!E121+'3.13.1'!F121+'3.13.1'!G121+'3.13.1'!H121+'3.13.1'!I121+'3.13.1'!J121+'3.13.1'!K121+'3.13.1'!L121+'3.13.1'!M121+'3.13.1'!N121+'3.13.1'!O121+'3.13.1'!P121+'3.13.1'!Q121+'3.13.1'!R121</f>
        <v>12982757</v>
      </c>
      <c r="I78" s="125">
        <f>'3.13.1'!S64+'3.13.1'!T64</f>
        <v>1799200</v>
      </c>
      <c r="J78" s="32"/>
      <c r="K78" s="31"/>
    </row>
    <row r="79" spans="1:11" x14ac:dyDescent="0.2">
      <c r="A79" s="32" t="s">
        <v>30</v>
      </c>
      <c r="B79" s="32"/>
      <c r="C79" s="32"/>
      <c r="D79" s="31"/>
      <c r="E79" s="31"/>
      <c r="F79" s="31"/>
      <c r="G79" s="31"/>
      <c r="H79" s="31"/>
      <c r="I79" s="31"/>
      <c r="J79" s="32"/>
      <c r="K79" s="31"/>
    </row>
    <row r="80" spans="1:11" ht="25.5" x14ac:dyDescent="0.2">
      <c r="A80" s="32" t="s">
        <v>66</v>
      </c>
      <c r="B80" s="30">
        <v>2650</v>
      </c>
      <c r="C80" s="30">
        <v>400</v>
      </c>
      <c r="D80" s="31"/>
      <c r="E80" s="31"/>
      <c r="F80" s="31"/>
      <c r="G80" s="31"/>
      <c r="H80" s="31"/>
      <c r="I80" s="31"/>
      <c r="J80" s="32"/>
      <c r="K80" s="31"/>
    </row>
    <row r="81" spans="1:11" x14ac:dyDescent="0.2">
      <c r="A81" s="32" t="s">
        <v>14</v>
      </c>
      <c r="B81" s="222">
        <v>2651</v>
      </c>
      <c r="C81" s="222">
        <v>406</v>
      </c>
      <c r="D81" s="223"/>
      <c r="E81" s="223"/>
      <c r="F81" s="223"/>
      <c r="G81" s="223"/>
      <c r="H81" s="223"/>
      <c r="I81" s="223"/>
      <c r="J81" s="227"/>
      <c r="K81" s="223"/>
    </row>
    <row r="82" spans="1:11" ht="38.25" x14ac:dyDescent="0.2">
      <c r="A82" s="32" t="s">
        <v>67</v>
      </c>
      <c r="B82" s="222"/>
      <c r="C82" s="222"/>
      <c r="D82" s="223"/>
      <c r="E82" s="223"/>
      <c r="F82" s="223"/>
      <c r="G82" s="223"/>
      <c r="H82" s="223"/>
      <c r="I82" s="223"/>
      <c r="J82" s="227"/>
      <c r="K82" s="223"/>
    </row>
    <row r="83" spans="1:11" ht="38.25" x14ac:dyDescent="0.2">
      <c r="A83" s="32" t="s">
        <v>68</v>
      </c>
      <c r="B83" s="30">
        <v>2652</v>
      </c>
      <c r="C83" s="30">
        <v>407</v>
      </c>
      <c r="D83" s="31"/>
      <c r="E83" s="31"/>
      <c r="F83" s="31"/>
      <c r="G83" s="31"/>
      <c r="H83" s="31"/>
      <c r="I83" s="31"/>
      <c r="J83" s="32"/>
      <c r="K83" s="31"/>
    </row>
    <row r="84" spans="1:11" x14ac:dyDescent="0.2">
      <c r="A84" s="38" t="s">
        <v>69</v>
      </c>
      <c r="B84" s="30">
        <v>3000</v>
      </c>
      <c r="C84" s="30">
        <v>100</v>
      </c>
      <c r="D84" s="31"/>
      <c r="E84" s="31"/>
      <c r="F84" s="31"/>
      <c r="G84" s="31"/>
      <c r="H84" s="31"/>
      <c r="I84" s="31"/>
      <c r="J84" s="30" t="s">
        <v>11</v>
      </c>
      <c r="K84" s="31"/>
    </row>
    <row r="85" spans="1:11" x14ac:dyDescent="0.2">
      <c r="A85" s="32" t="s">
        <v>14</v>
      </c>
      <c r="B85" s="222">
        <v>3010</v>
      </c>
      <c r="C85" s="227"/>
      <c r="D85" s="223"/>
      <c r="E85" s="223"/>
      <c r="F85" s="223"/>
      <c r="G85" s="223"/>
      <c r="H85" s="223"/>
      <c r="I85" s="223"/>
      <c r="J85" s="222" t="s">
        <v>11</v>
      </c>
      <c r="K85" s="223"/>
    </row>
    <row r="86" spans="1:11" x14ac:dyDescent="0.2">
      <c r="A86" s="38" t="s">
        <v>70</v>
      </c>
      <c r="B86" s="222"/>
      <c r="C86" s="227"/>
      <c r="D86" s="223"/>
      <c r="E86" s="223"/>
      <c r="F86" s="223"/>
      <c r="G86" s="223"/>
      <c r="H86" s="223"/>
      <c r="I86" s="223"/>
      <c r="J86" s="222"/>
      <c r="K86" s="223"/>
    </row>
    <row r="87" spans="1:11" x14ac:dyDescent="0.2">
      <c r="A87" s="38" t="s">
        <v>71</v>
      </c>
      <c r="B87" s="30">
        <v>3020</v>
      </c>
      <c r="C87" s="32"/>
      <c r="D87" s="31"/>
      <c r="E87" s="31"/>
      <c r="F87" s="31"/>
      <c r="G87" s="31"/>
      <c r="H87" s="31"/>
      <c r="I87" s="31"/>
      <c r="J87" s="30" t="s">
        <v>11</v>
      </c>
      <c r="K87" s="31"/>
    </row>
    <row r="88" spans="1:11" x14ac:dyDescent="0.2">
      <c r="A88" s="38" t="s">
        <v>72</v>
      </c>
      <c r="B88" s="30">
        <v>3030</v>
      </c>
      <c r="C88" s="32"/>
      <c r="D88" s="31"/>
      <c r="E88" s="31"/>
      <c r="F88" s="31"/>
      <c r="G88" s="31"/>
      <c r="H88" s="31"/>
      <c r="I88" s="31"/>
      <c r="J88" s="30" t="s">
        <v>11</v>
      </c>
      <c r="K88" s="31"/>
    </row>
    <row r="89" spans="1:11" x14ac:dyDescent="0.2">
      <c r="A89" s="38" t="s">
        <v>73</v>
      </c>
      <c r="B89" s="30">
        <v>4000</v>
      </c>
      <c r="C89" s="30" t="s">
        <v>11</v>
      </c>
      <c r="D89" s="31"/>
      <c r="E89" s="31"/>
      <c r="F89" s="31"/>
      <c r="G89" s="31"/>
      <c r="H89" s="31"/>
      <c r="I89" s="31"/>
      <c r="J89" s="30" t="s">
        <v>11</v>
      </c>
      <c r="K89" s="31"/>
    </row>
    <row r="90" spans="1:11" x14ac:dyDescent="0.2">
      <c r="A90" s="32" t="s">
        <v>30</v>
      </c>
      <c r="B90" s="222">
        <v>4010</v>
      </c>
      <c r="C90" s="222">
        <v>610</v>
      </c>
      <c r="D90" s="223"/>
      <c r="E90" s="223"/>
      <c r="F90" s="223"/>
      <c r="G90" s="223"/>
      <c r="H90" s="223"/>
      <c r="I90" s="223"/>
      <c r="J90" s="222" t="s">
        <v>11</v>
      </c>
      <c r="K90" s="223"/>
    </row>
    <row r="91" spans="1:11" x14ac:dyDescent="0.2">
      <c r="A91" s="32" t="s">
        <v>74</v>
      </c>
      <c r="B91" s="222"/>
      <c r="C91" s="222"/>
      <c r="D91" s="223"/>
      <c r="E91" s="223"/>
      <c r="F91" s="223"/>
      <c r="G91" s="223"/>
      <c r="H91" s="223"/>
      <c r="I91" s="223"/>
      <c r="J91" s="222"/>
      <c r="K91" s="223"/>
    </row>
    <row r="92" spans="1:11" x14ac:dyDescent="0.2">
      <c r="D92" s="42"/>
      <c r="E92" s="42"/>
    </row>
  </sheetData>
  <mergeCells count="172">
    <mergeCell ref="A2:A5"/>
    <mergeCell ref="B2:B5"/>
    <mergeCell ref="C2:C5"/>
    <mergeCell ref="D2:K2"/>
    <mergeCell ref="D3:E3"/>
    <mergeCell ref="F3:G3"/>
    <mergeCell ref="H3:I3"/>
    <mergeCell ref="J3:K4"/>
    <mergeCell ref="D4:E4"/>
    <mergeCell ref="F4:G4"/>
    <mergeCell ref="H4:I4"/>
    <mergeCell ref="K11:K12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34:K35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9:K40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50:K51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6:K57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81:K82"/>
    <mergeCell ref="K67:K68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C85:C86"/>
    <mergeCell ref="D85:D86"/>
    <mergeCell ref="E85:E86"/>
    <mergeCell ref="F85:F86"/>
    <mergeCell ref="G85:G86"/>
    <mergeCell ref="H85:H86"/>
    <mergeCell ref="I85:I86"/>
    <mergeCell ref="I27:I28"/>
    <mergeCell ref="B81:B82"/>
    <mergeCell ref="C81:C82"/>
    <mergeCell ref="D81:D82"/>
    <mergeCell ref="E81:E82"/>
    <mergeCell ref="F81:F82"/>
    <mergeCell ref="G81:G82"/>
    <mergeCell ref="H81:H82"/>
    <mergeCell ref="I81:I82"/>
    <mergeCell ref="J27:J28"/>
    <mergeCell ref="K27:K28"/>
    <mergeCell ref="J90:J91"/>
    <mergeCell ref="K90:K91"/>
    <mergeCell ref="A1:D1"/>
    <mergeCell ref="B27:B28"/>
    <mergeCell ref="C27:C28"/>
    <mergeCell ref="D27:D28"/>
    <mergeCell ref="E27:E28"/>
    <mergeCell ref="F27:F28"/>
    <mergeCell ref="G27:G28"/>
    <mergeCell ref="H27:H28"/>
    <mergeCell ref="J85:J86"/>
    <mergeCell ref="K85:K86"/>
    <mergeCell ref="B90:B91"/>
    <mergeCell ref="C90:C91"/>
    <mergeCell ref="D90:D91"/>
    <mergeCell ref="E90:E91"/>
    <mergeCell ref="F90:F91"/>
    <mergeCell ref="G90:G91"/>
    <mergeCell ref="H90:H91"/>
    <mergeCell ref="I90:I91"/>
    <mergeCell ref="J81:J82"/>
    <mergeCell ref="B85:B86"/>
  </mergeCells>
  <hyperlinks>
    <hyperlink ref="C2" location="Par1118" tooltip="&lt;3&gt; В графе 3 отражаются:" display="Par1118"/>
    <hyperlink ref="A7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8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33" location="Par1125" tooltip="&lt;5&gt;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, включая возврат предоставленных займов (микрозаймов), а также за счет возврата средств, размещенны" display="Par1125"/>
    <hyperlink ref="A73" location="Par1126" tooltip="&lt;6&gt; Показатели выплат по расходам на закупки товаров, работ, услуг, отраженные в строке 2600 раздела 1 &quot;Поступления и выплаты&quot; Плана, подлежат детализации в разделе 2 &quot;Сведения по выплатам на закупку товаров, работ, услуг&quot; Плана." display="Par1126"/>
    <hyperlink ref="A84" location="Par1127" tooltip="&lt;7&gt; Показатель отражается со знаком &quot;минус&quot;." display="Par1127"/>
    <hyperlink ref="A86" location="Par1127" tooltip="&lt;7&gt; Показатель отражается со знаком &quot;минус&quot;." display="Par1127"/>
    <hyperlink ref="A87" location="Par1127" tooltip="&lt;7&gt; Показатель отражается со знаком &quot;минус&quot;." display="Par1127"/>
    <hyperlink ref="A88" location="Par1127" tooltip="&lt;7&gt; Показатель отражается со знаком &quot;минус&quot;." display="Par1127"/>
    <hyperlink ref="A89" location="Par1128" tooltip="&lt;8&gt; Показатели прочих выплат включают в себя в том числе показатели уменьшения денежных средств за счет возврата средств субсидий, предоставленных до начала текущего финансового года, предоставления займов (микрозаймов), размещения автономными учреждениям" display="Par1128"/>
  </hyperlinks>
  <pageMargins left="0.39370078740157483" right="0.39370078740157483" top="0.39370078740157483" bottom="0.39370078740157483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"/>
  <sheetViews>
    <sheetView view="pageBreakPreview" zoomScale="60" zoomScaleNormal="100" workbookViewId="0">
      <selection activeCell="K5" sqref="K5"/>
    </sheetView>
  </sheetViews>
  <sheetFormatPr defaultRowHeight="12.75" x14ac:dyDescent="0.2"/>
  <cols>
    <col min="1" max="1" width="26.5703125" style="3" customWidth="1"/>
    <col min="2" max="2" width="9.140625" style="3"/>
    <col min="3" max="11" width="17.85546875" style="3" customWidth="1"/>
    <col min="12" max="16384" width="9.140625" style="3"/>
  </cols>
  <sheetData>
    <row r="1" spans="1:11" x14ac:dyDescent="0.2">
      <c r="A1" s="3" t="s">
        <v>163</v>
      </c>
    </row>
    <row r="3" spans="1:11" ht="49.5" customHeight="1" x14ac:dyDescent="0.2">
      <c r="A3" s="237" t="s">
        <v>161</v>
      </c>
      <c r="B3" s="237" t="s">
        <v>1</v>
      </c>
      <c r="C3" s="237" t="s">
        <v>155</v>
      </c>
      <c r="D3" s="237"/>
      <c r="E3" s="237"/>
      <c r="F3" s="237" t="s">
        <v>162</v>
      </c>
      <c r="G3" s="237"/>
      <c r="H3" s="237"/>
      <c r="I3" s="237" t="s">
        <v>157</v>
      </c>
      <c r="J3" s="237"/>
      <c r="K3" s="237"/>
    </row>
    <row r="4" spans="1:11" x14ac:dyDescent="0.2">
      <c r="A4" s="237"/>
      <c r="B4" s="237"/>
      <c r="C4" s="2" t="s">
        <v>441</v>
      </c>
      <c r="D4" s="2" t="s">
        <v>442</v>
      </c>
      <c r="E4" s="2" t="s">
        <v>443</v>
      </c>
      <c r="F4" s="2" t="s">
        <v>441</v>
      </c>
      <c r="G4" s="2" t="s">
        <v>442</v>
      </c>
      <c r="H4" s="2" t="s">
        <v>443</v>
      </c>
      <c r="I4" s="2" t="s">
        <v>517</v>
      </c>
      <c r="J4" s="2" t="s">
        <v>442</v>
      </c>
      <c r="K4" s="2" t="s">
        <v>443</v>
      </c>
    </row>
    <row r="5" spans="1:11" ht="25.5" x14ac:dyDescent="0.2">
      <c r="A5" s="237"/>
      <c r="B5" s="237"/>
      <c r="C5" s="2" t="s">
        <v>80</v>
      </c>
      <c r="D5" s="2" t="s">
        <v>81</v>
      </c>
      <c r="E5" s="2" t="s">
        <v>82</v>
      </c>
      <c r="F5" s="2" t="s">
        <v>80</v>
      </c>
      <c r="G5" s="2" t="s">
        <v>81</v>
      </c>
      <c r="H5" s="2" t="s">
        <v>82</v>
      </c>
      <c r="I5" s="2" t="s">
        <v>80</v>
      </c>
      <c r="J5" s="2" t="s">
        <v>81</v>
      </c>
      <c r="K5" s="2" t="s">
        <v>82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7"/>
      <c r="B7" s="2">
        <v>1</v>
      </c>
      <c r="C7" s="7"/>
      <c r="D7" s="7"/>
      <c r="E7" s="7"/>
      <c r="F7" s="7"/>
      <c r="G7" s="7"/>
      <c r="H7" s="7"/>
      <c r="I7" s="7">
        <v>0</v>
      </c>
      <c r="J7" s="7"/>
      <c r="K7" s="7"/>
    </row>
    <row r="8" spans="1:11" x14ac:dyDescent="0.2">
      <c r="A8" s="7" t="s">
        <v>140</v>
      </c>
      <c r="B8" s="2">
        <v>9000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7">
        <f>I7</f>
        <v>0</v>
      </c>
      <c r="J8" s="10">
        <f t="shared" ref="J8:K8" si="0">J7</f>
        <v>0</v>
      </c>
      <c r="K8" s="10">
        <f t="shared" si="0"/>
        <v>0</v>
      </c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view="pageBreakPreview" zoomScale="60" zoomScaleNormal="100" workbookViewId="0">
      <selection activeCell="E7" sqref="E7"/>
    </sheetView>
  </sheetViews>
  <sheetFormatPr defaultRowHeight="12.75" x14ac:dyDescent="0.2"/>
  <cols>
    <col min="1" max="1" width="43.28515625" style="3" customWidth="1"/>
    <col min="2" max="2" width="9.140625" style="3"/>
    <col min="3" max="5" width="18.5703125" style="3" customWidth="1"/>
    <col min="6" max="16384" width="9.140625" style="3"/>
  </cols>
  <sheetData>
    <row r="1" spans="1:5" ht="31.5" customHeight="1" x14ac:dyDescent="0.2">
      <c r="A1" s="241" t="s">
        <v>171</v>
      </c>
      <c r="B1" s="241"/>
      <c r="C1" s="241"/>
      <c r="D1" s="241"/>
      <c r="E1" s="241"/>
    </row>
    <row r="2" spans="1:5" x14ac:dyDescent="0.2">
      <c r="A2" s="15"/>
      <c r="B2" s="16"/>
      <c r="C2" s="16"/>
      <c r="D2" s="16"/>
      <c r="E2" s="16"/>
    </row>
    <row r="3" spans="1:5" ht="32.25" customHeight="1" x14ac:dyDescent="0.2">
      <c r="A3" s="241" t="s">
        <v>172</v>
      </c>
      <c r="B3" s="241"/>
      <c r="C3" s="241"/>
      <c r="D3" s="241"/>
      <c r="E3" s="241"/>
    </row>
    <row r="5" spans="1:5" x14ac:dyDescent="0.2">
      <c r="A5" s="237" t="s">
        <v>0</v>
      </c>
      <c r="B5" s="237" t="s">
        <v>1</v>
      </c>
      <c r="C5" s="237" t="s">
        <v>120</v>
      </c>
      <c r="D5" s="237"/>
      <c r="E5" s="237"/>
    </row>
    <row r="6" spans="1:5" x14ac:dyDescent="0.2">
      <c r="A6" s="237"/>
      <c r="B6" s="237"/>
      <c r="C6" s="2" t="s">
        <v>441</v>
      </c>
      <c r="D6" s="2" t="s">
        <v>442</v>
      </c>
      <c r="E6" s="2" t="s">
        <v>443</v>
      </c>
    </row>
    <row r="7" spans="1:5" ht="25.5" x14ac:dyDescent="0.2">
      <c r="A7" s="237"/>
      <c r="B7" s="237"/>
      <c r="C7" s="2" t="s">
        <v>80</v>
      </c>
      <c r="D7" s="2" t="s">
        <v>81</v>
      </c>
      <c r="E7" s="2" t="s">
        <v>82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25.5" x14ac:dyDescent="0.2">
      <c r="A9" s="7" t="s">
        <v>121</v>
      </c>
      <c r="B9" s="2">
        <v>100</v>
      </c>
      <c r="C9" s="7"/>
      <c r="D9" s="7"/>
      <c r="E9" s="7"/>
    </row>
    <row r="10" spans="1:5" ht="38.25" x14ac:dyDescent="0.2">
      <c r="A10" s="7" t="s">
        <v>164</v>
      </c>
      <c r="B10" s="2">
        <v>200</v>
      </c>
      <c r="C10" s="7"/>
      <c r="D10" s="7"/>
      <c r="E10" s="7"/>
    </row>
    <row r="11" spans="1:5" ht="25.5" x14ac:dyDescent="0.2">
      <c r="A11" s="7" t="s">
        <v>165</v>
      </c>
      <c r="B11" s="2">
        <v>300</v>
      </c>
      <c r="C11" s="7"/>
      <c r="D11" s="7"/>
      <c r="E11" s="7"/>
    </row>
    <row r="12" spans="1:5" x14ac:dyDescent="0.2">
      <c r="A12" s="7" t="s">
        <v>14</v>
      </c>
      <c r="B12" s="237">
        <v>310</v>
      </c>
      <c r="C12" s="238"/>
      <c r="D12" s="238"/>
      <c r="E12" s="238"/>
    </row>
    <row r="13" spans="1:5" x14ac:dyDescent="0.2">
      <c r="A13" s="7" t="s">
        <v>166</v>
      </c>
      <c r="B13" s="237"/>
      <c r="C13" s="238"/>
      <c r="D13" s="238"/>
      <c r="E13" s="238"/>
    </row>
    <row r="14" spans="1:5" x14ac:dyDescent="0.2">
      <c r="A14" s="7" t="s">
        <v>167</v>
      </c>
      <c r="B14" s="2">
        <v>320</v>
      </c>
      <c r="C14" s="7"/>
      <c r="D14" s="7"/>
      <c r="E14" s="7"/>
    </row>
    <row r="15" spans="1:5" x14ac:dyDescent="0.2">
      <c r="A15" s="7" t="s">
        <v>168</v>
      </c>
      <c r="B15" s="2">
        <v>330</v>
      </c>
      <c r="C15" s="7"/>
      <c r="D15" s="7"/>
      <c r="E15" s="7"/>
    </row>
    <row r="16" spans="1:5" ht="25.5" x14ac:dyDescent="0.2">
      <c r="A16" s="7" t="s">
        <v>130</v>
      </c>
      <c r="B16" s="2">
        <v>400</v>
      </c>
      <c r="C16" s="7"/>
      <c r="D16" s="7"/>
      <c r="E16" s="7"/>
    </row>
    <row r="17" spans="1:5" ht="38.25" x14ac:dyDescent="0.2">
      <c r="A17" s="7" t="s">
        <v>169</v>
      </c>
      <c r="B17" s="2">
        <v>500</v>
      </c>
      <c r="C17" s="7"/>
      <c r="D17" s="7"/>
      <c r="E17" s="7"/>
    </row>
    <row r="18" spans="1:5" ht="38.25" x14ac:dyDescent="0.2">
      <c r="A18" s="7" t="s">
        <v>170</v>
      </c>
      <c r="B18" s="2">
        <v>600</v>
      </c>
      <c r="C18" s="7"/>
      <c r="D18" s="7"/>
      <c r="E18" s="7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zoomScaleNormal="100" workbookViewId="0">
      <selection activeCell="E21" sqref="E21"/>
    </sheetView>
  </sheetViews>
  <sheetFormatPr defaultRowHeight="12.75" x14ac:dyDescent="0.2"/>
  <cols>
    <col min="1" max="1" width="29.5703125" style="3" customWidth="1"/>
    <col min="2" max="2" width="9.140625" style="3"/>
    <col min="3" max="5" width="24.140625" style="3" customWidth="1"/>
    <col min="6" max="16384" width="9.140625" style="3"/>
  </cols>
  <sheetData>
    <row r="1" spans="1:5" x14ac:dyDescent="0.2">
      <c r="A1" s="243" t="s">
        <v>174</v>
      </c>
      <c r="B1" s="243"/>
      <c r="C1" s="243"/>
      <c r="D1" s="243"/>
      <c r="E1" s="243"/>
    </row>
    <row r="2" spans="1:5" x14ac:dyDescent="0.2">
      <c r="A2" s="16"/>
      <c r="B2" s="16"/>
      <c r="C2" s="16"/>
      <c r="D2" s="16"/>
      <c r="E2" s="16"/>
    </row>
    <row r="3" spans="1:5" x14ac:dyDescent="0.2">
      <c r="A3" s="243" t="s">
        <v>175</v>
      </c>
      <c r="B3" s="243"/>
      <c r="C3" s="243"/>
      <c r="D3" s="243"/>
      <c r="E3" s="243"/>
    </row>
    <row r="6" spans="1:5" x14ac:dyDescent="0.2">
      <c r="A6" s="237" t="s">
        <v>0</v>
      </c>
      <c r="B6" s="237" t="s">
        <v>1</v>
      </c>
      <c r="C6" s="237" t="s">
        <v>120</v>
      </c>
      <c r="D6" s="237"/>
      <c r="E6" s="237"/>
    </row>
    <row r="7" spans="1:5" x14ac:dyDescent="0.2">
      <c r="A7" s="237"/>
      <c r="B7" s="237"/>
      <c r="C7" s="2" t="s">
        <v>441</v>
      </c>
      <c r="D7" s="2" t="s">
        <v>442</v>
      </c>
      <c r="E7" s="2" t="s">
        <v>443</v>
      </c>
    </row>
    <row r="8" spans="1:5" ht="25.5" x14ac:dyDescent="0.2">
      <c r="A8" s="237"/>
      <c r="B8" s="237"/>
      <c r="C8" s="2" t="s">
        <v>80</v>
      </c>
      <c r="D8" s="2" t="s">
        <v>81</v>
      </c>
      <c r="E8" s="2" t="s">
        <v>82</v>
      </c>
    </row>
    <row r="9" spans="1: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38.25" x14ac:dyDescent="0.2">
      <c r="A10" s="7" t="s">
        <v>121</v>
      </c>
      <c r="B10" s="2">
        <v>100</v>
      </c>
      <c r="C10" s="6">
        <v>0</v>
      </c>
      <c r="D10" s="6"/>
      <c r="E10" s="6"/>
    </row>
    <row r="11" spans="1:5" ht="63.75" x14ac:dyDescent="0.2">
      <c r="A11" s="7" t="s">
        <v>122</v>
      </c>
      <c r="B11" s="2">
        <v>200</v>
      </c>
      <c r="C11" s="6">
        <v>0</v>
      </c>
      <c r="D11" s="6"/>
      <c r="E11" s="6"/>
    </row>
    <row r="12" spans="1:5" x14ac:dyDescent="0.2">
      <c r="A12" s="7" t="s">
        <v>173</v>
      </c>
      <c r="B12" s="2">
        <v>300</v>
      </c>
      <c r="C12" s="6">
        <f>C13+C17</f>
        <v>5601781</v>
      </c>
      <c r="D12" s="6">
        <f>D13+D17</f>
        <v>5828401</v>
      </c>
      <c r="E12" s="6">
        <f>E13+E17</f>
        <v>6126351</v>
      </c>
    </row>
    <row r="13" spans="1:5" x14ac:dyDescent="0.2">
      <c r="A13" s="7" t="s">
        <v>14</v>
      </c>
      <c r="B13" s="237">
        <v>310</v>
      </c>
      <c r="C13" s="85">
        <f>C15+C16</f>
        <v>5601781</v>
      </c>
      <c r="D13" s="239">
        <f>D15+D16</f>
        <v>5828401</v>
      </c>
      <c r="E13" s="239">
        <f>E15+E16</f>
        <v>6126351</v>
      </c>
    </row>
    <row r="14" spans="1:5" x14ac:dyDescent="0.2">
      <c r="A14" s="7" t="s">
        <v>26</v>
      </c>
      <c r="B14" s="237"/>
      <c r="C14" s="86"/>
      <c r="D14" s="239"/>
      <c r="E14" s="239"/>
    </row>
    <row r="15" spans="1:5" x14ac:dyDescent="0.2">
      <c r="A15" s="17" t="s">
        <v>289</v>
      </c>
      <c r="B15" s="18"/>
      <c r="C15" s="19">
        <v>214498</v>
      </c>
      <c r="D15" s="6">
        <v>146118</v>
      </c>
      <c r="E15" s="6">
        <v>149068</v>
      </c>
    </row>
    <row r="16" spans="1:5" x14ac:dyDescent="0.2">
      <c r="A16" s="17" t="s">
        <v>290</v>
      </c>
      <c r="B16" s="18"/>
      <c r="C16" s="19">
        <v>5387283</v>
      </c>
      <c r="D16" s="6">
        <v>5682283</v>
      </c>
      <c r="E16" s="6">
        <v>5977283</v>
      </c>
    </row>
    <row r="17" spans="1:9" ht="25.5" x14ac:dyDescent="0.2">
      <c r="A17" s="7" t="s">
        <v>27</v>
      </c>
      <c r="B17" s="2">
        <v>320</v>
      </c>
      <c r="C17" s="6">
        <v>0</v>
      </c>
      <c r="D17" s="6"/>
      <c r="E17" s="6"/>
    </row>
    <row r="18" spans="1:9" ht="38.25" x14ac:dyDescent="0.2">
      <c r="A18" s="7" t="s">
        <v>130</v>
      </c>
      <c r="B18" s="2">
        <v>400</v>
      </c>
      <c r="C18" s="6">
        <v>0</v>
      </c>
      <c r="D18" s="6"/>
      <c r="E18" s="6"/>
      <c r="I18" s="39"/>
    </row>
    <row r="19" spans="1:9" ht="63.75" x14ac:dyDescent="0.2">
      <c r="A19" s="7" t="s">
        <v>131</v>
      </c>
      <c r="B19" s="2">
        <v>500</v>
      </c>
      <c r="C19" s="6">
        <v>0</v>
      </c>
      <c r="D19" s="6"/>
      <c r="E19" s="6"/>
    </row>
    <row r="20" spans="1:9" ht="63.75" x14ac:dyDescent="0.2">
      <c r="A20" s="7" t="s">
        <v>152</v>
      </c>
      <c r="B20" s="2">
        <v>600</v>
      </c>
      <c r="C20" s="6">
        <f>C10+C11+C12+C18+C19</f>
        <v>5601781</v>
      </c>
      <c r="D20" s="6">
        <f>D12</f>
        <v>5828401</v>
      </c>
      <c r="E20" s="6">
        <f>E12</f>
        <v>6126351</v>
      </c>
    </row>
  </sheetData>
  <mergeCells count="8">
    <mergeCell ref="B13:B14"/>
    <mergeCell ref="D13:D14"/>
    <mergeCell ref="E13:E14"/>
    <mergeCell ref="A1:E1"/>
    <mergeCell ref="A3:E3"/>
    <mergeCell ref="A6:A8"/>
    <mergeCell ref="B6:B8"/>
    <mergeCell ref="C6:E6"/>
  </mergeCells>
  <pageMargins left="0.7" right="0.7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zoomScaleNormal="100" workbookViewId="0">
      <selection activeCell="E7" sqref="E7"/>
    </sheetView>
  </sheetViews>
  <sheetFormatPr defaultRowHeight="12.75" x14ac:dyDescent="0.2"/>
  <cols>
    <col min="1" max="1" width="27.85546875" style="3" customWidth="1"/>
    <col min="2" max="2" width="9.140625" style="3"/>
    <col min="3" max="5" width="18.7109375" style="3" customWidth="1"/>
    <col min="6" max="16384" width="9.140625" style="3"/>
  </cols>
  <sheetData>
    <row r="1" spans="1:5" x14ac:dyDescent="0.2">
      <c r="A1" s="243" t="s">
        <v>179</v>
      </c>
      <c r="B1" s="243"/>
      <c r="C1" s="243"/>
      <c r="D1" s="243"/>
      <c r="E1" s="243"/>
    </row>
    <row r="2" spans="1:5" x14ac:dyDescent="0.2">
      <c r="A2" s="61"/>
      <c r="B2" s="61"/>
      <c r="C2" s="61"/>
      <c r="D2" s="61"/>
      <c r="E2" s="61"/>
    </row>
    <row r="3" spans="1:5" x14ac:dyDescent="0.2">
      <c r="A3" s="243" t="s">
        <v>180</v>
      </c>
      <c r="B3" s="243"/>
      <c r="C3" s="243"/>
      <c r="D3" s="243"/>
      <c r="E3" s="243"/>
    </row>
    <row r="5" spans="1:5" x14ac:dyDescent="0.2">
      <c r="A5" s="237" t="s">
        <v>0</v>
      </c>
      <c r="B5" s="237" t="s">
        <v>1</v>
      </c>
      <c r="C5" s="237" t="s">
        <v>120</v>
      </c>
      <c r="D5" s="237"/>
      <c r="E5" s="237"/>
    </row>
    <row r="6" spans="1:5" x14ac:dyDescent="0.2">
      <c r="A6" s="237"/>
      <c r="B6" s="237"/>
      <c r="C6" s="57" t="s">
        <v>441</v>
      </c>
      <c r="D6" s="57" t="s">
        <v>442</v>
      </c>
      <c r="E6" s="57" t="s">
        <v>443</v>
      </c>
    </row>
    <row r="7" spans="1:5" ht="25.5" x14ac:dyDescent="0.2">
      <c r="A7" s="237"/>
      <c r="B7" s="237"/>
      <c r="C7" s="57" t="s">
        <v>80</v>
      </c>
      <c r="D7" s="57" t="s">
        <v>81</v>
      </c>
      <c r="E7" s="57" t="s">
        <v>82</v>
      </c>
    </row>
    <row r="8" spans="1:5" x14ac:dyDescent="0.2">
      <c r="A8" s="57">
        <v>1</v>
      </c>
      <c r="B8" s="57">
        <v>2</v>
      </c>
      <c r="C8" s="57">
        <v>3</v>
      </c>
      <c r="D8" s="57">
        <v>4</v>
      </c>
      <c r="E8" s="57">
        <v>5</v>
      </c>
    </row>
    <row r="9" spans="1:5" ht="38.25" x14ac:dyDescent="0.2">
      <c r="A9" s="58" t="s">
        <v>121</v>
      </c>
      <c r="B9" s="57">
        <v>100</v>
      </c>
      <c r="C9" s="58"/>
      <c r="D9" s="58"/>
      <c r="E9" s="58"/>
    </row>
    <row r="10" spans="1:5" ht="63.75" x14ac:dyDescent="0.2">
      <c r="A10" s="58" t="s">
        <v>122</v>
      </c>
      <c r="B10" s="57">
        <v>200</v>
      </c>
      <c r="C10" s="58"/>
      <c r="D10" s="58"/>
      <c r="E10" s="58"/>
    </row>
    <row r="11" spans="1:5" ht="25.5" x14ac:dyDescent="0.2">
      <c r="A11" s="58" t="s">
        <v>176</v>
      </c>
      <c r="B11" s="57">
        <v>300</v>
      </c>
      <c r="C11" s="58"/>
      <c r="D11" s="58"/>
      <c r="E11" s="58"/>
    </row>
    <row r="12" spans="1:5" x14ac:dyDescent="0.2">
      <c r="A12" s="58" t="s">
        <v>14</v>
      </c>
      <c r="B12" s="237">
        <v>310</v>
      </c>
      <c r="C12" s="238"/>
      <c r="D12" s="238"/>
      <c r="E12" s="238"/>
    </row>
    <row r="13" spans="1:5" ht="25.5" x14ac:dyDescent="0.2">
      <c r="A13" s="58" t="s">
        <v>177</v>
      </c>
      <c r="B13" s="237"/>
      <c r="C13" s="238"/>
      <c r="D13" s="238"/>
      <c r="E13" s="238"/>
    </row>
    <row r="14" spans="1:5" ht="25.5" x14ac:dyDescent="0.2">
      <c r="A14" s="58" t="s">
        <v>178</v>
      </c>
      <c r="B14" s="57">
        <v>320</v>
      </c>
      <c r="C14" s="58"/>
      <c r="D14" s="58"/>
      <c r="E14" s="58"/>
    </row>
    <row r="15" spans="1:5" ht="38.25" x14ac:dyDescent="0.2">
      <c r="A15" s="58" t="s">
        <v>130</v>
      </c>
      <c r="B15" s="57">
        <v>400</v>
      </c>
      <c r="C15" s="58"/>
      <c r="D15" s="58"/>
      <c r="E15" s="58"/>
    </row>
    <row r="16" spans="1:5" ht="63.75" x14ac:dyDescent="0.2">
      <c r="A16" s="58" t="s">
        <v>131</v>
      </c>
      <c r="B16" s="57">
        <v>500</v>
      </c>
      <c r="C16" s="58"/>
      <c r="D16" s="58"/>
      <c r="E16" s="58"/>
    </row>
    <row r="17" spans="1:5" ht="63.75" x14ac:dyDescent="0.2">
      <c r="A17" s="58" t="s">
        <v>152</v>
      </c>
      <c r="B17" s="57">
        <v>600</v>
      </c>
      <c r="C17" s="58"/>
      <c r="D17" s="58"/>
      <c r="E17" s="58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ageMargins left="0.7" right="0.7" top="0.75" bottom="0.75" header="0.3" footer="0.3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zoomScaleNormal="100" workbookViewId="0">
      <selection activeCell="E13" sqref="E13"/>
    </sheetView>
  </sheetViews>
  <sheetFormatPr defaultRowHeight="12.75" x14ac:dyDescent="0.2"/>
  <cols>
    <col min="1" max="1" width="32.28515625" style="3" customWidth="1"/>
    <col min="2" max="2" width="9.140625" style="3"/>
    <col min="3" max="5" width="21.42578125" style="3" customWidth="1"/>
    <col min="6" max="16384" width="9.140625" style="3"/>
  </cols>
  <sheetData>
    <row r="1" spans="1:5" x14ac:dyDescent="0.2">
      <c r="A1" s="241" t="s">
        <v>187</v>
      </c>
      <c r="B1" s="241"/>
      <c r="C1" s="241"/>
      <c r="D1" s="241"/>
      <c r="E1" s="241"/>
    </row>
    <row r="2" spans="1:5" x14ac:dyDescent="0.2">
      <c r="A2" s="15"/>
      <c r="B2" s="15"/>
      <c r="C2" s="15"/>
      <c r="D2" s="15"/>
      <c r="E2" s="15"/>
    </row>
    <row r="3" spans="1:5" ht="30.75" customHeight="1" x14ac:dyDescent="0.2">
      <c r="A3" s="241" t="s">
        <v>188</v>
      </c>
      <c r="B3" s="241"/>
      <c r="C3" s="241"/>
      <c r="D3" s="241"/>
      <c r="E3" s="241"/>
    </row>
    <row r="5" spans="1:5" x14ac:dyDescent="0.2">
      <c r="A5" s="237" t="s">
        <v>0</v>
      </c>
      <c r="B5" s="237" t="s">
        <v>1</v>
      </c>
      <c r="C5" s="237" t="s">
        <v>120</v>
      </c>
      <c r="D5" s="237"/>
      <c r="E5" s="237"/>
    </row>
    <row r="6" spans="1:5" x14ac:dyDescent="0.2">
      <c r="A6" s="237"/>
      <c r="B6" s="237"/>
      <c r="C6" s="2" t="s">
        <v>441</v>
      </c>
      <c r="D6" s="2" t="s">
        <v>442</v>
      </c>
      <c r="E6" s="2" t="s">
        <v>443</v>
      </c>
    </row>
    <row r="7" spans="1:5" ht="25.5" x14ac:dyDescent="0.2">
      <c r="A7" s="237"/>
      <c r="B7" s="237"/>
      <c r="C7" s="2" t="s">
        <v>80</v>
      </c>
      <c r="D7" s="2" t="s">
        <v>81</v>
      </c>
      <c r="E7" s="2" t="s">
        <v>82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38.25" x14ac:dyDescent="0.2">
      <c r="A9" s="7" t="s">
        <v>181</v>
      </c>
      <c r="B9" s="2">
        <v>100</v>
      </c>
      <c r="C9" s="7"/>
      <c r="D9" s="7"/>
      <c r="E9" s="7"/>
    </row>
    <row r="10" spans="1:5" ht="38.25" x14ac:dyDescent="0.2">
      <c r="A10" s="7" t="s">
        <v>182</v>
      </c>
      <c r="B10" s="2">
        <v>200</v>
      </c>
      <c r="C10" s="7"/>
      <c r="D10" s="7"/>
      <c r="E10" s="7"/>
    </row>
    <row r="11" spans="1:5" x14ac:dyDescent="0.2">
      <c r="A11" s="7" t="s">
        <v>183</v>
      </c>
      <c r="B11" s="2">
        <v>300</v>
      </c>
      <c r="C11" s="20">
        <f>C12+C13</f>
        <v>21801338.220480002</v>
      </c>
      <c r="D11" s="128">
        <f>D12+D13</f>
        <v>21773238.224479999</v>
      </c>
      <c r="E11" s="128">
        <f>E12+E13</f>
        <v>21773238.224479999</v>
      </c>
    </row>
    <row r="12" spans="1:5" x14ac:dyDescent="0.2">
      <c r="A12" s="17" t="s">
        <v>355</v>
      </c>
      <c r="B12" s="18"/>
      <c r="C12" s="87">
        <f>'3.6.3 (2)'!L99+'3.6.3 (2)'!L86+'3.6.3 (2)'!L65+'3.6.3 (2)'!L52+'3.6.3 (2)'!L30+'3.6.3 (2)'!L18+'3.6.3 (2)'!K104+0.01</f>
        <v>21407329.000480004</v>
      </c>
      <c r="D12" s="128">
        <f>'3.6.4 (2)'!L18+'3.6.4 (2)'!L30+'3.6.4 (2)'!L57+'3.6.4 (2)'!L69+'3.6.4 (2)'!L87+'3.6.4 (2)'!L100+'3.6.4 (2)'!K103+0.01</f>
        <v>21379229.004480001</v>
      </c>
      <c r="E12" s="128">
        <f>'3.6.5 (2)'!L18+'3.6.5 (2)'!L30+'3.6.5 (2)'!L51+'3.6.5 (2)'!L63+'3.6.5 (2)'!L79+'3.6.5 (2)'!L92+'3.6.5 (2)'!K101+0.01</f>
        <v>21379229.004480001</v>
      </c>
    </row>
    <row r="13" spans="1:5" ht="25.5" x14ac:dyDescent="0.2">
      <c r="A13" s="17" t="s">
        <v>356</v>
      </c>
      <c r="B13" s="18"/>
      <c r="C13" s="87">
        <f>'3.6.3 (2)'!D113</f>
        <v>394009.22000000003</v>
      </c>
      <c r="D13" s="128">
        <f>'3.6.4 (2)'!D113</f>
        <v>394009.22000000003</v>
      </c>
      <c r="E13" s="128">
        <f>'3.6.5 (2)'!D108</f>
        <v>394009.22000000003</v>
      </c>
    </row>
    <row r="14" spans="1:5" ht="38.25" x14ac:dyDescent="0.2">
      <c r="A14" s="7" t="s">
        <v>184</v>
      </c>
      <c r="B14" s="2">
        <v>400</v>
      </c>
      <c r="C14" s="7"/>
      <c r="D14" s="7"/>
      <c r="E14" s="7"/>
    </row>
    <row r="15" spans="1:5" ht="38.25" x14ac:dyDescent="0.2">
      <c r="A15" s="7" t="s">
        <v>185</v>
      </c>
      <c r="B15" s="2">
        <v>500</v>
      </c>
      <c r="C15" s="7"/>
      <c r="D15" s="7"/>
      <c r="E15" s="7"/>
    </row>
    <row r="16" spans="1:5" ht="38.25" x14ac:dyDescent="0.2">
      <c r="A16" s="7" t="s">
        <v>186</v>
      </c>
      <c r="B16" s="2">
        <v>600</v>
      </c>
      <c r="C16" s="153">
        <f>C9+C10+C11+C14+C15</f>
        <v>21801338.220480002</v>
      </c>
      <c r="D16" s="153">
        <f>D9+D11+D14+D15</f>
        <v>21773238.224479999</v>
      </c>
      <c r="E16" s="153">
        <f>E9+E10+E11+E14+E15</f>
        <v>21773238.224479999</v>
      </c>
    </row>
  </sheetData>
  <mergeCells count="5">
    <mergeCell ref="A5:A7"/>
    <mergeCell ref="B5:B7"/>
    <mergeCell ref="C5:E5"/>
    <mergeCell ref="A1:E1"/>
    <mergeCell ref="A3:E3"/>
  </mergeCells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3"/>
  <sheetViews>
    <sheetView view="pageBreakPreview" topLeftCell="A78" zoomScale="60" zoomScaleNormal="100" workbookViewId="0">
      <selection activeCell="C104" sqref="C104:D113"/>
    </sheetView>
  </sheetViews>
  <sheetFormatPr defaultRowHeight="12.75" x14ac:dyDescent="0.2"/>
  <cols>
    <col min="1" max="1" width="19.85546875" style="3" customWidth="1"/>
    <col min="2" max="3" width="9.140625" style="3"/>
    <col min="4" max="4" width="15.7109375" style="3" customWidth="1"/>
    <col min="5" max="6" width="13" style="3" customWidth="1"/>
    <col min="7" max="7" width="14.28515625" style="3" customWidth="1"/>
    <col min="8" max="12" width="13" style="3" customWidth="1"/>
    <col min="13" max="14" width="9.140625" style="3"/>
    <col min="15" max="15" width="24.7109375" style="3" customWidth="1"/>
    <col min="16" max="16384" width="9.140625" style="3"/>
  </cols>
  <sheetData>
    <row r="1" spans="1:15" ht="31.5" customHeight="1" x14ac:dyDescent="0.2">
      <c r="A1" s="241" t="s">
        <v>456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5" x14ac:dyDescent="0.2">
      <c r="A2" s="3" t="s">
        <v>469</v>
      </c>
    </row>
    <row r="3" spans="1:15" ht="19.5" customHeight="1" x14ac:dyDescent="0.2">
      <c r="A3" s="237" t="s">
        <v>189</v>
      </c>
      <c r="B3" s="237" t="s">
        <v>1</v>
      </c>
      <c r="C3" s="237" t="s">
        <v>190</v>
      </c>
      <c r="D3" s="237" t="s">
        <v>191</v>
      </c>
      <c r="E3" s="237"/>
      <c r="F3" s="237"/>
      <c r="G3" s="237"/>
      <c r="H3" s="237"/>
      <c r="I3" s="237"/>
      <c r="J3" s="237"/>
      <c r="K3" s="237"/>
      <c r="L3" s="237" t="s">
        <v>192</v>
      </c>
    </row>
    <row r="4" spans="1:15" x14ac:dyDescent="0.2">
      <c r="A4" s="237"/>
      <c r="B4" s="237"/>
      <c r="C4" s="237"/>
      <c r="D4" s="237" t="s">
        <v>193</v>
      </c>
      <c r="E4" s="237" t="s">
        <v>14</v>
      </c>
      <c r="F4" s="237"/>
      <c r="G4" s="237"/>
      <c r="H4" s="237"/>
      <c r="I4" s="237"/>
      <c r="J4" s="237"/>
      <c r="K4" s="237"/>
      <c r="L4" s="237"/>
    </row>
    <row r="5" spans="1:15" ht="33" customHeight="1" x14ac:dyDescent="0.2">
      <c r="A5" s="237"/>
      <c r="B5" s="237"/>
      <c r="C5" s="237"/>
      <c r="D5" s="237"/>
      <c r="E5" s="237" t="s">
        <v>194</v>
      </c>
      <c r="F5" s="237" t="s">
        <v>195</v>
      </c>
      <c r="G5" s="237" t="s">
        <v>196</v>
      </c>
      <c r="H5" s="237" t="s">
        <v>197</v>
      </c>
      <c r="I5" s="237"/>
      <c r="J5" s="237" t="s">
        <v>198</v>
      </c>
      <c r="K5" s="237"/>
      <c r="L5" s="237"/>
      <c r="O5" s="106">
        <f>L18+L30+L52+L65+L86+L99+K104</f>
        <v>21407328.990480002</v>
      </c>
    </row>
    <row r="6" spans="1:15" ht="38.25" x14ac:dyDescent="0.2">
      <c r="A6" s="237"/>
      <c r="B6" s="237"/>
      <c r="C6" s="237"/>
      <c r="D6" s="237"/>
      <c r="E6" s="237"/>
      <c r="F6" s="237"/>
      <c r="G6" s="237"/>
      <c r="H6" s="57" t="s">
        <v>199</v>
      </c>
      <c r="I6" s="57" t="s">
        <v>200</v>
      </c>
      <c r="J6" s="57" t="s">
        <v>199</v>
      </c>
      <c r="K6" s="57" t="s">
        <v>201</v>
      </c>
      <c r="L6" s="237"/>
    </row>
    <row r="7" spans="1:15" x14ac:dyDescent="0.2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</row>
    <row r="8" spans="1:15" x14ac:dyDescent="0.2">
      <c r="A8" s="58" t="s">
        <v>291</v>
      </c>
      <c r="B8" s="57">
        <v>1</v>
      </c>
      <c r="C8" s="58">
        <v>0.5</v>
      </c>
      <c r="D8" s="59">
        <f t="shared" ref="D8:D17" si="0">E8+F8+G8+I8+K8</f>
        <v>13371.279999999999</v>
      </c>
      <c r="E8" s="59">
        <v>7267</v>
      </c>
      <c r="F8" s="59"/>
      <c r="G8" s="59">
        <v>1090.05</v>
      </c>
      <c r="H8" s="58">
        <v>30</v>
      </c>
      <c r="I8" s="59">
        <f t="shared" ref="I8:I17" si="1">(E8+F8+G8)*H8/100</f>
        <v>2507.1149999999998</v>
      </c>
      <c r="J8" s="58">
        <v>30</v>
      </c>
      <c r="K8" s="59">
        <f t="shared" ref="K8:K17" si="2">(E8+F8+G8)*J8/100</f>
        <v>2507.1149999999998</v>
      </c>
      <c r="L8" s="80">
        <f t="shared" ref="L8:L16" si="3">C8*D8*12</f>
        <v>80227.679999999993</v>
      </c>
    </row>
    <row r="9" spans="1:15" x14ac:dyDescent="0.2">
      <c r="A9" s="58" t="s">
        <v>292</v>
      </c>
      <c r="B9" s="57">
        <f t="shared" ref="B9:B16" si="4">B8+1</f>
        <v>2</v>
      </c>
      <c r="C9" s="58">
        <v>1</v>
      </c>
      <c r="D9" s="59">
        <f t="shared" si="0"/>
        <v>11682.880000000001</v>
      </c>
      <c r="E9" s="59">
        <v>6638</v>
      </c>
      <c r="F9" s="59"/>
      <c r="G9" s="59">
        <v>663.8</v>
      </c>
      <c r="H9" s="58">
        <v>30</v>
      </c>
      <c r="I9" s="59">
        <f t="shared" si="1"/>
        <v>2190.54</v>
      </c>
      <c r="J9" s="58">
        <v>30</v>
      </c>
      <c r="K9" s="59">
        <f t="shared" si="2"/>
        <v>2190.54</v>
      </c>
      <c r="L9" s="80">
        <f t="shared" si="3"/>
        <v>140194.56</v>
      </c>
    </row>
    <row r="10" spans="1:15" x14ac:dyDescent="0.2">
      <c r="A10" s="58" t="s">
        <v>293</v>
      </c>
      <c r="B10" s="57">
        <f t="shared" si="4"/>
        <v>3</v>
      </c>
      <c r="C10" s="58">
        <v>1</v>
      </c>
      <c r="D10" s="59">
        <f t="shared" si="0"/>
        <v>11493.36</v>
      </c>
      <c r="E10" s="59">
        <v>5321</v>
      </c>
      <c r="F10" s="59"/>
      <c r="G10" s="59">
        <v>1862.35</v>
      </c>
      <c r="H10" s="58">
        <v>30</v>
      </c>
      <c r="I10" s="59">
        <f t="shared" si="1"/>
        <v>2155.0050000000001</v>
      </c>
      <c r="J10" s="58">
        <v>30</v>
      </c>
      <c r="K10" s="59">
        <f t="shared" si="2"/>
        <v>2155.0050000000001</v>
      </c>
      <c r="L10" s="80">
        <f t="shared" si="3"/>
        <v>137920.32000000001</v>
      </c>
    </row>
    <row r="11" spans="1:15" x14ac:dyDescent="0.2">
      <c r="A11" s="58" t="s">
        <v>294</v>
      </c>
      <c r="B11" s="57">
        <f t="shared" si="4"/>
        <v>4</v>
      </c>
      <c r="C11" s="58">
        <v>0.5</v>
      </c>
      <c r="D11" s="59">
        <f t="shared" si="0"/>
        <v>11627.2</v>
      </c>
      <c r="E11" s="59">
        <v>7267</v>
      </c>
      <c r="F11" s="59"/>
      <c r="G11" s="59"/>
      <c r="H11" s="58">
        <v>30</v>
      </c>
      <c r="I11" s="59">
        <f t="shared" si="1"/>
        <v>2180.1</v>
      </c>
      <c r="J11" s="58">
        <v>30</v>
      </c>
      <c r="K11" s="59">
        <f t="shared" si="2"/>
        <v>2180.1</v>
      </c>
      <c r="L11" s="80">
        <f t="shared" si="3"/>
        <v>69763.200000000012</v>
      </c>
    </row>
    <row r="12" spans="1:15" x14ac:dyDescent="0.2">
      <c r="A12" s="58" t="s">
        <v>295</v>
      </c>
      <c r="B12" s="57">
        <f t="shared" si="4"/>
        <v>5</v>
      </c>
      <c r="C12" s="58">
        <v>0.5</v>
      </c>
      <c r="D12" s="59">
        <f t="shared" si="0"/>
        <v>11627.2</v>
      </c>
      <c r="E12" s="59">
        <v>7267</v>
      </c>
      <c r="F12" s="59"/>
      <c r="G12" s="59"/>
      <c r="H12" s="58">
        <v>30</v>
      </c>
      <c r="I12" s="59">
        <f t="shared" si="1"/>
        <v>2180.1</v>
      </c>
      <c r="J12" s="58">
        <v>30</v>
      </c>
      <c r="K12" s="59">
        <f t="shared" si="2"/>
        <v>2180.1</v>
      </c>
      <c r="L12" s="80">
        <f t="shared" si="3"/>
        <v>69763.200000000012</v>
      </c>
    </row>
    <row r="13" spans="1:15" x14ac:dyDescent="0.2">
      <c r="A13" s="58" t="s">
        <v>296</v>
      </c>
      <c r="B13" s="57">
        <f t="shared" si="4"/>
        <v>6</v>
      </c>
      <c r="C13" s="58">
        <v>4.67</v>
      </c>
      <c r="D13" s="59">
        <f t="shared" si="0"/>
        <v>42962.207999999999</v>
      </c>
      <c r="E13" s="59">
        <v>6378</v>
      </c>
      <c r="F13" s="59"/>
      <c r="G13" s="59">
        <v>20473.38</v>
      </c>
      <c r="H13" s="58">
        <v>30</v>
      </c>
      <c r="I13" s="59">
        <f t="shared" si="1"/>
        <v>8055.4140000000007</v>
      </c>
      <c r="J13" s="58">
        <v>30</v>
      </c>
      <c r="K13" s="59">
        <f t="shared" si="2"/>
        <v>8055.4140000000007</v>
      </c>
      <c r="L13" s="80">
        <f t="shared" si="3"/>
        <v>2407602.13632</v>
      </c>
    </row>
    <row r="14" spans="1:15" x14ac:dyDescent="0.2">
      <c r="A14" s="58" t="s">
        <v>297</v>
      </c>
      <c r="B14" s="57">
        <f t="shared" si="4"/>
        <v>7</v>
      </c>
      <c r="C14" s="58">
        <v>50.77</v>
      </c>
      <c r="D14" s="59">
        <f t="shared" si="0"/>
        <v>15971.984</v>
      </c>
      <c r="E14" s="59">
        <v>7267</v>
      </c>
      <c r="F14" s="59">
        <v>363.35</v>
      </c>
      <c r="G14" s="59">
        <v>2352.14</v>
      </c>
      <c r="H14" s="58">
        <v>30</v>
      </c>
      <c r="I14" s="59">
        <f t="shared" si="1"/>
        <v>2994.7470000000003</v>
      </c>
      <c r="J14" s="58">
        <v>30</v>
      </c>
      <c r="K14" s="59">
        <f t="shared" si="2"/>
        <v>2994.7470000000003</v>
      </c>
      <c r="L14" s="80">
        <f t="shared" si="3"/>
        <v>9730771.5321600009</v>
      </c>
    </row>
    <row r="15" spans="1:15" x14ac:dyDescent="0.2">
      <c r="A15" s="58" t="s">
        <v>455</v>
      </c>
      <c r="B15" s="57">
        <f t="shared" si="4"/>
        <v>8</v>
      </c>
      <c r="C15" s="58">
        <v>0.5</v>
      </c>
      <c r="D15" s="59">
        <f t="shared" si="0"/>
        <v>10204.799999999999</v>
      </c>
      <c r="E15" s="59">
        <v>6378</v>
      </c>
      <c r="F15" s="59"/>
      <c r="G15" s="59"/>
      <c r="H15" s="58">
        <v>30</v>
      </c>
      <c r="I15" s="59">
        <f t="shared" si="1"/>
        <v>1913.4</v>
      </c>
      <c r="J15" s="58">
        <v>30</v>
      </c>
      <c r="K15" s="59">
        <f t="shared" si="2"/>
        <v>1913.4</v>
      </c>
      <c r="L15" s="80">
        <f t="shared" si="3"/>
        <v>61228.799999999996</v>
      </c>
    </row>
    <row r="16" spans="1:15" x14ac:dyDescent="0.2">
      <c r="A16" s="58" t="s">
        <v>298</v>
      </c>
      <c r="B16" s="57">
        <f t="shared" si="4"/>
        <v>9</v>
      </c>
      <c r="C16" s="58">
        <v>1</v>
      </c>
      <c r="D16" s="59">
        <f t="shared" si="0"/>
        <v>11735.52</v>
      </c>
      <c r="E16" s="59">
        <v>6378</v>
      </c>
      <c r="F16" s="59"/>
      <c r="G16" s="59">
        <v>956.7</v>
      </c>
      <c r="H16" s="58">
        <v>30</v>
      </c>
      <c r="I16" s="59">
        <f t="shared" si="1"/>
        <v>2200.41</v>
      </c>
      <c r="J16" s="58">
        <v>30</v>
      </c>
      <c r="K16" s="59">
        <f t="shared" si="2"/>
        <v>2200.41</v>
      </c>
      <c r="L16" s="80">
        <f t="shared" si="3"/>
        <v>140826.23999999999</v>
      </c>
    </row>
    <row r="17" spans="1:12" ht="25.5" x14ac:dyDescent="0.2">
      <c r="A17" s="58" t="s">
        <v>299</v>
      </c>
      <c r="B17" s="57"/>
      <c r="C17" s="58"/>
      <c r="D17" s="59">
        <f t="shared" si="0"/>
        <v>57932.959999999999</v>
      </c>
      <c r="E17" s="59"/>
      <c r="F17" s="59"/>
      <c r="G17" s="59">
        <v>36208.1</v>
      </c>
      <c r="H17" s="58">
        <v>30</v>
      </c>
      <c r="I17" s="59">
        <f t="shared" si="1"/>
        <v>10862.43</v>
      </c>
      <c r="J17" s="58">
        <v>30</v>
      </c>
      <c r="K17" s="59">
        <f t="shared" si="2"/>
        <v>10862.43</v>
      </c>
      <c r="L17" s="59">
        <f>D17*12+4926.81</f>
        <v>700122.33000000007</v>
      </c>
    </row>
    <row r="18" spans="1:12" x14ac:dyDescent="0.2">
      <c r="A18" s="58" t="s">
        <v>140</v>
      </c>
      <c r="B18" s="57">
        <v>9000</v>
      </c>
      <c r="C18" s="57" t="s">
        <v>11</v>
      </c>
      <c r="D18" s="59">
        <f>SUM(D8:D17)</f>
        <v>198609.39199999999</v>
      </c>
      <c r="E18" s="59">
        <f>SUM(E8:E17)</f>
        <v>60161</v>
      </c>
      <c r="F18" s="59">
        <f>SUM(F8:F17)</f>
        <v>363.35</v>
      </c>
      <c r="G18" s="59">
        <f>SUM(G8:G17)</f>
        <v>63606.520000000004</v>
      </c>
      <c r="H18" s="59"/>
      <c r="I18" s="59">
        <f>SUM(I8:I17)</f>
        <v>37239.260999999999</v>
      </c>
      <c r="J18" s="59"/>
      <c r="K18" s="59">
        <f>SUM(K8:K17)</f>
        <v>37239.260999999999</v>
      </c>
      <c r="L18" s="108">
        <f>SUM(L8:L17)</f>
        <v>13538419.998480001</v>
      </c>
    </row>
    <row r="20" spans="1:12" x14ac:dyDescent="0.2">
      <c r="A20" s="3" t="s">
        <v>473</v>
      </c>
    </row>
    <row r="21" spans="1:12" x14ac:dyDescent="0.2">
      <c r="A21" s="237" t="s">
        <v>189</v>
      </c>
      <c r="B21" s="237" t="s">
        <v>1</v>
      </c>
      <c r="C21" s="237" t="s">
        <v>190</v>
      </c>
      <c r="D21" s="237" t="s">
        <v>191</v>
      </c>
      <c r="E21" s="237"/>
      <c r="F21" s="237"/>
      <c r="G21" s="237"/>
      <c r="H21" s="237"/>
      <c r="I21" s="237"/>
      <c r="J21" s="237"/>
      <c r="K21" s="237"/>
      <c r="L21" s="237" t="s">
        <v>192</v>
      </c>
    </row>
    <row r="22" spans="1:12" x14ac:dyDescent="0.2">
      <c r="A22" s="237"/>
      <c r="B22" s="237"/>
      <c r="C22" s="237"/>
      <c r="D22" s="237" t="s">
        <v>193</v>
      </c>
      <c r="E22" s="237" t="s">
        <v>14</v>
      </c>
      <c r="F22" s="237"/>
      <c r="G22" s="237"/>
      <c r="H22" s="237"/>
      <c r="I22" s="237"/>
      <c r="J22" s="237"/>
      <c r="K22" s="237"/>
      <c r="L22" s="237"/>
    </row>
    <row r="23" spans="1:12" x14ac:dyDescent="0.2">
      <c r="A23" s="237"/>
      <c r="B23" s="237"/>
      <c r="C23" s="237"/>
      <c r="D23" s="237"/>
      <c r="E23" s="237" t="s">
        <v>194</v>
      </c>
      <c r="F23" s="237" t="s">
        <v>195</v>
      </c>
      <c r="G23" s="237" t="s">
        <v>196</v>
      </c>
      <c r="H23" s="237" t="s">
        <v>197</v>
      </c>
      <c r="I23" s="237"/>
      <c r="J23" s="237" t="s">
        <v>198</v>
      </c>
      <c r="K23" s="237"/>
      <c r="L23" s="237"/>
    </row>
    <row r="24" spans="1:12" ht="38.25" x14ac:dyDescent="0.2">
      <c r="A24" s="237"/>
      <c r="B24" s="237"/>
      <c r="C24" s="237"/>
      <c r="D24" s="237"/>
      <c r="E24" s="237"/>
      <c r="F24" s="237"/>
      <c r="G24" s="237"/>
      <c r="H24" s="57" t="s">
        <v>199</v>
      </c>
      <c r="I24" s="57" t="s">
        <v>200</v>
      </c>
      <c r="J24" s="57" t="s">
        <v>199</v>
      </c>
      <c r="K24" s="57" t="s">
        <v>201</v>
      </c>
      <c r="L24" s="237"/>
    </row>
    <row r="25" spans="1:12" x14ac:dyDescent="0.2">
      <c r="A25" s="57">
        <v>1</v>
      </c>
      <c r="B25" s="57">
        <v>2</v>
      </c>
      <c r="C25" s="57">
        <v>3</v>
      </c>
      <c r="D25" s="57">
        <v>4</v>
      </c>
      <c r="E25" s="57">
        <v>5</v>
      </c>
      <c r="F25" s="57">
        <v>6</v>
      </c>
      <c r="G25" s="57">
        <v>7</v>
      </c>
      <c r="H25" s="57">
        <v>8</v>
      </c>
      <c r="I25" s="57">
        <v>9</v>
      </c>
      <c r="J25" s="57">
        <v>10</v>
      </c>
      <c r="K25" s="57">
        <v>11</v>
      </c>
      <c r="L25" s="57">
        <v>12</v>
      </c>
    </row>
    <row r="26" spans="1:12" ht="25.5" x14ac:dyDescent="0.2">
      <c r="A26" s="58" t="s">
        <v>300</v>
      </c>
      <c r="B26" s="57">
        <v>1</v>
      </c>
      <c r="C26" s="58">
        <v>0.99</v>
      </c>
      <c r="D26" s="59">
        <f>E26+F26+G26+I26+K26</f>
        <v>11109.119999999999</v>
      </c>
      <c r="E26" s="59">
        <v>5786</v>
      </c>
      <c r="F26" s="59"/>
      <c r="G26" s="59">
        <v>1157.2</v>
      </c>
      <c r="H26" s="58">
        <v>30</v>
      </c>
      <c r="I26" s="59">
        <f>(E26+F26+G26)*H26/100</f>
        <v>2082.96</v>
      </c>
      <c r="J26" s="58">
        <v>30</v>
      </c>
      <c r="K26" s="59">
        <f>(E26+F26+G26)*J26/100</f>
        <v>2082.96</v>
      </c>
      <c r="L26" s="59">
        <f>C26*D26*12</f>
        <v>131976.34559999997</v>
      </c>
    </row>
    <row r="27" spans="1:12" ht="25.5" x14ac:dyDescent="0.2">
      <c r="A27" s="58" t="s">
        <v>301</v>
      </c>
      <c r="B27" s="57">
        <f>B26+1</f>
        <v>2</v>
      </c>
      <c r="C27" s="58">
        <v>1</v>
      </c>
      <c r="D27" s="59">
        <f>E27+F27+G27+I27+K27</f>
        <v>11150.400000000001</v>
      </c>
      <c r="E27" s="59">
        <v>6060</v>
      </c>
      <c r="F27" s="59"/>
      <c r="G27" s="59">
        <v>909</v>
      </c>
      <c r="H27" s="58">
        <v>30</v>
      </c>
      <c r="I27" s="59">
        <f>(E27+F27+G27)*H27/100</f>
        <v>2090.6999999999998</v>
      </c>
      <c r="J27" s="58">
        <v>30</v>
      </c>
      <c r="K27" s="59">
        <f>(E27+F27+G27)*J27/100</f>
        <v>2090.6999999999998</v>
      </c>
      <c r="L27" s="59">
        <f>C27*D27*12</f>
        <v>133804.80000000002</v>
      </c>
    </row>
    <row r="28" spans="1:12" ht="25.5" x14ac:dyDescent="0.2">
      <c r="A28" s="58" t="s">
        <v>301</v>
      </c>
      <c r="B28" s="57">
        <f>B27+1</f>
        <v>3</v>
      </c>
      <c r="C28" s="58"/>
      <c r="D28" s="59">
        <f>E28+F28+G28+I28+K28</f>
        <v>0</v>
      </c>
      <c r="E28" s="59"/>
      <c r="F28" s="59"/>
      <c r="G28" s="59"/>
      <c r="H28" s="58">
        <v>30</v>
      </c>
      <c r="I28" s="59">
        <f>(E28+F28+G28)*H28/100</f>
        <v>0</v>
      </c>
      <c r="J28" s="58">
        <v>30</v>
      </c>
      <c r="K28" s="59">
        <f>(E28+F28+G28)*J28/100</f>
        <v>0</v>
      </c>
      <c r="L28" s="59">
        <f>C28*D28*12</f>
        <v>0</v>
      </c>
    </row>
    <row r="29" spans="1:12" ht="25.5" x14ac:dyDescent="0.2">
      <c r="A29" s="58" t="s">
        <v>299</v>
      </c>
      <c r="B29" s="57"/>
      <c r="C29" s="58"/>
      <c r="D29" s="59">
        <f>E29+F29+G29+I29+K29</f>
        <v>35149.072</v>
      </c>
      <c r="E29" s="59"/>
      <c r="F29" s="59"/>
      <c r="G29" s="59">
        <v>21968.17</v>
      </c>
      <c r="H29" s="58">
        <v>30</v>
      </c>
      <c r="I29" s="59">
        <f>(E29+F29+G29)*H29/100</f>
        <v>6590.451</v>
      </c>
      <c r="J29" s="58">
        <v>30</v>
      </c>
      <c r="K29" s="59">
        <f>(E29+F29+G29)*J29/100</f>
        <v>6590.451</v>
      </c>
      <c r="L29" s="59">
        <f>D29*12</f>
        <v>421788.864</v>
      </c>
    </row>
    <row r="30" spans="1:12" x14ac:dyDescent="0.2">
      <c r="A30" s="58" t="s">
        <v>140</v>
      </c>
      <c r="B30" s="57">
        <v>9000</v>
      </c>
      <c r="C30" s="57" t="s">
        <v>11</v>
      </c>
      <c r="D30" s="59">
        <f>SUM(D26:D29)</f>
        <v>57408.592000000004</v>
      </c>
      <c r="E30" s="59">
        <f>SUM(E26:E29)</f>
        <v>11846</v>
      </c>
      <c r="F30" s="59">
        <f>SUM(F26:F29)</f>
        <v>0</v>
      </c>
      <c r="G30" s="59">
        <f>SUM(G26:G29)</f>
        <v>24034.37</v>
      </c>
      <c r="H30" s="59"/>
      <c r="I30" s="59">
        <f>SUM(I26:I29)</f>
        <v>10764.111000000001</v>
      </c>
      <c r="J30" s="59"/>
      <c r="K30" s="59">
        <f>SUM(K26:K29)</f>
        <v>10764.111000000001</v>
      </c>
      <c r="L30" s="108">
        <v>687570</v>
      </c>
    </row>
    <row r="33" spans="1:12" x14ac:dyDescent="0.2">
      <c r="A33" s="3" t="s">
        <v>470</v>
      </c>
    </row>
    <row r="34" spans="1:12" x14ac:dyDescent="0.2">
      <c r="A34" s="237" t="s">
        <v>189</v>
      </c>
      <c r="B34" s="237" t="s">
        <v>1</v>
      </c>
      <c r="C34" s="237" t="s">
        <v>190</v>
      </c>
      <c r="D34" s="237" t="s">
        <v>191</v>
      </c>
      <c r="E34" s="237"/>
      <c r="F34" s="237"/>
      <c r="G34" s="237"/>
      <c r="H34" s="237"/>
      <c r="I34" s="237"/>
      <c r="J34" s="237"/>
      <c r="K34" s="237"/>
      <c r="L34" s="237" t="s">
        <v>192</v>
      </c>
    </row>
    <row r="35" spans="1:12" x14ac:dyDescent="0.2">
      <c r="A35" s="237"/>
      <c r="B35" s="237"/>
      <c r="C35" s="237"/>
      <c r="D35" s="237" t="s">
        <v>193</v>
      </c>
      <c r="E35" s="237" t="s">
        <v>14</v>
      </c>
      <c r="F35" s="237"/>
      <c r="G35" s="237"/>
      <c r="H35" s="237"/>
      <c r="I35" s="237"/>
      <c r="J35" s="237"/>
      <c r="K35" s="237"/>
      <c r="L35" s="237"/>
    </row>
    <row r="36" spans="1:12" x14ac:dyDescent="0.2">
      <c r="A36" s="237"/>
      <c r="B36" s="237"/>
      <c r="C36" s="237"/>
      <c r="D36" s="237"/>
      <c r="E36" s="237" t="s">
        <v>194</v>
      </c>
      <c r="F36" s="237" t="s">
        <v>195</v>
      </c>
      <c r="G36" s="237" t="s">
        <v>196</v>
      </c>
      <c r="H36" s="237" t="s">
        <v>197</v>
      </c>
      <c r="I36" s="237"/>
      <c r="J36" s="237" t="s">
        <v>198</v>
      </c>
      <c r="K36" s="237"/>
      <c r="L36" s="237"/>
    </row>
    <row r="37" spans="1:12" ht="38.25" x14ac:dyDescent="0.2">
      <c r="A37" s="237"/>
      <c r="B37" s="237"/>
      <c r="C37" s="237"/>
      <c r="D37" s="237"/>
      <c r="E37" s="237"/>
      <c r="F37" s="237"/>
      <c r="G37" s="237"/>
      <c r="H37" s="57" t="s">
        <v>199</v>
      </c>
      <c r="I37" s="57" t="s">
        <v>200</v>
      </c>
      <c r="J37" s="57" t="s">
        <v>199</v>
      </c>
      <c r="K37" s="57" t="s">
        <v>201</v>
      </c>
      <c r="L37" s="237"/>
    </row>
    <row r="38" spans="1:12" x14ac:dyDescent="0.2">
      <c r="A38" s="57">
        <v>1</v>
      </c>
      <c r="B38" s="57">
        <v>2</v>
      </c>
      <c r="C38" s="57">
        <v>3</v>
      </c>
      <c r="D38" s="57">
        <v>4</v>
      </c>
      <c r="E38" s="57">
        <v>5</v>
      </c>
      <c r="F38" s="57">
        <v>6</v>
      </c>
      <c r="G38" s="57">
        <v>7</v>
      </c>
      <c r="H38" s="57">
        <v>8</v>
      </c>
      <c r="I38" s="57">
        <v>9</v>
      </c>
      <c r="J38" s="57">
        <v>10</v>
      </c>
      <c r="K38" s="57">
        <v>11</v>
      </c>
      <c r="L38" s="57">
        <v>12</v>
      </c>
    </row>
    <row r="39" spans="1:12" x14ac:dyDescent="0.2">
      <c r="A39" s="58" t="s">
        <v>302</v>
      </c>
      <c r="B39" s="57">
        <v>1</v>
      </c>
      <c r="C39" s="58">
        <v>1</v>
      </c>
      <c r="D39" s="59">
        <f t="shared" ref="D39:D49" si="5">E39+F39+G39+I39+K39</f>
        <v>26182.800000000003</v>
      </c>
      <c r="E39" s="59">
        <v>15585</v>
      </c>
      <c r="F39" s="59"/>
      <c r="G39" s="59">
        <v>779.25</v>
      </c>
      <c r="H39" s="58">
        <v>30</v>
      </c>
      <c r="I39" s="59">
        <f t="shared" ref="I39:I51" si="6">(E39+F39+G39)*H39/100</f>
        <v>4909.2749999999996</v>
      </c>
      <c r="J39" s="58">
        <v>30</v>
      </c>
      <c r="K39" s="59">
        <f t="shared" ref="K39:K51" si="7">(E39+F39+G39)*J39/100</f>
        <v>4909.2749999999996</v>
      </c>
      <c r="L39" s="80">
        <f t="shared" ref="L39:L48" si="8">C39*D39*12</f>
        <v>314193.60000000003</v>
      </c>
    </row>
    <row r="40" spans="1:12" ht="25.5" x14ac:dyDescent="0.2">
      <c r="A40" s="58" t="s">
        <v>303</v>
      </c>
      <c r="B40" s="57">
        <f>B39+1</f>
        <v>2</v>
      </c>
      <c r="C40" s="58">
        <v>1</v>
      </c>
      <c r="D40" s="59">
        <f t="shared" si="5"/>
        <v>21820</v>
      </c>
      <c r="E40" s="59">
        <v>10910</v>
      </c>
      <c r="F40" s="59"/>
      <c r="G40" s="59">
        <v>2727.5</v>
      </c>
      <c r="H40" s="58">
        <v>30</v>
      </c>
      <c r="I40" s="59">
        <f t="shared" si="6"/>
        <v>4091.25</v>
      </c>
      <c r="J40" s="58">
        <v>30</v>
      </c>
      <c r="K40" s="59">
        <f t="shared" si="7"/>
        <v>4091.25</v>
      </c>
      <c r="L40" s="80">
        <f t="shared" si="8"/>
        <v>261840</v>
      </c>
    </row>
    <row r="41" spans="1:12" ht="25.5" x14ac:dyDescent="0.2">
      <c r="A41" s="58" t="s">
        <v>304</v>
      </c>
      <c r="B41" s="57">
        <f>B40+1</f>
        <v>3</v>
      </c>
      <c r="C41" s="58">
        <v>1</v>
      </c>
      <c r="D41" s="59">
        <f t="shared" si="5"/>
        <v>18328.8</v>
      </c>
      <c r="E41" s="59">
        <v>10910</v>
      </c>
      <c r="F41" s="59"/>
      <c r="G41" s="59">
        <v>545.5</v>
      </c>
      <c r="H41" s="58">
        <v>30</v>
      </c>
      <c r="I41" s="59">
        <f t="shared" si="6"/>
        <v>3436.65</v>
      </c>
      <c r="J41" s="58">
        <v>30</v>
      </c>
      <c r="K41" s="59">
        <f t="shared" si="7"/>
        <v>3436.65</v>
      </c>
      <c r="L41" s="80">
        <f t="shared" si="8"/>
        <v>219945.59999999998</v>
      </c>
    </row>
    <row r="42" spans="1:12" ht="25.5" x14ac:dyDescent="0.2">
      <c r="A42" s="58" t="s">
        <v>303</v>
      </c>
      <c r="B42" s="57">
        <f>B41+1</f>
        <v>4</v>
      </c>
      <c r="C42" s="58">
        <v>1</v>
      </c>
      <c r="D42" s="59">
        <f t="shared" si="5"/>
        <v>18328.8</v>
      </c>
      <c r="E42" s="59">
        <v>10910</v>
      </c>
      <c r="F42" s="59"/>
      <c r="G42" s="59">
        <v>545.5</v>
      </c>
      <c r="H42" s="58">
        <v>30</v>
      </c>
      <c r="I42" s="59">
        <f t="shared" si="6"/>
        <v>3436.65</v>
      </c>
      <c r="J42" s="54">
        <v>30</v>
      </c>
      <c r="K42" s="59">
        <f t="shared" si="7"/>
        <v>3436.65</v>
      </c>
      <c r="L42" s="80">
        <f t="shared" si="8"/>
        <v>219945.59999999998</v>
      </c>
    </row>
    <row r="43" spans="1:12" ht="25.5" x14ac:dyDescent="0.2">
      <c r="A43" s="58" t="s">
        <v>454</v>
      </c>
      <c r="B43" s="57">
        <v>5</v>
      </c>
      <c r="C43" s="58">
        <v>1</v>
      </c>
      <c r="D43" s="59">
        <f t="shared" si="5"/>
        <v>18328.8</v>
      </c>
      <c r="E43" s="59">
        <v>10910</v>
      </c>
      <c r="F43" s="59"/>
      <c r="G43" s="59">
        <v>545.5</v>
      </c>
      <c r="H43" s="58">
        <v>30</v>
      </c>
      <c r="I43" s="59">
        <f t="shared" si="6"/>
        <v>3436.65</v>
      </c>
      <c r="J43" s="58">
        <v>30</v>
      </c>
      <c r="K43" s="59">
        <f t="shared" si="7"/>
        <v>3436.65</v>
      </c>
      <c r="L43" s="80">
        <f t="shared" si="8"/>
        <v>219945.59999999998</v>
      </c>
    </row>
    <row r="44" spans="1:12" x14ac:dyDescent="0.2">
      <c r="A44" s="58" t="s">
        <v>326</v>
      </c>
      <c r="B44" s="57">
        <v>6</v>
      </c>
      <c r="C44" s="58">
        <v>0.8</v>
      </c>
      <c r="D44" s="59">
        <f t="shared" si="5"/>
        <v>7558</v>
      </c>
      <c r="E44" s="59">
        <v>3779</v>
      </c>
      <c r="F44" s="59"/>
      <c r="G44" s="59">
        <v>944.75</v>
      </c>
      <c r="H44" s="58">
        <v>30</v>
      </c>
      <c r="I44" s="59">
        <f t="shared" si="6"/>
        <v>1417.125</v>
      </c>
      <c r="J44" s="58">
        <v>30</v>
      </c>
      <c r="K44" s="59">
        <f t="shared" si="7"/>
        <v>1417.125</v>
      </c>
      <c r="L44" s="80">
        <f t="shared" si="8"/>
        <v>72556.800000000003</v>
      </c>
    </row>
    <row r="45" spans="1:12" ht="25.5" x14ac:dyDescent="0.2">
      <c r="A45" s="58" t="s">
        <v>306</v>
      </c>
      <c r="B45" s="57">
        <f>B44+1</f>
        <v>7</v>
      </c>
      <c r="C45" s="58">
        <v>1</v>
      </c>
      <c r="D45" s="59">
        <f t="shared" si="5"/>
        <v>5777.5199999999995</v>
      </c>
      <c r="E45" s="59">
        <v>3439</v>
      </c>
      <c r="F45" s="59"/>
      <c r="G45" s="59">
        <v>171.95</v>
      </c>
      <c r="H45" s="58">
        <v>30</v>
      </c>
      <c r="I45" s="59">
        <f t="shared" si="6"/>
        <v>1083.2850000000001</v>
      </c>
      <c r="J45" s="58">
        <v>30</v>
      </c>
      <c r="K45" s="59">
        <f t="shared" si="7"/>
        <v>1083.2850000000001</v>
      </c>
      <c r="L45" s="80">
        <f t="shared" si="8"/>
        <v>69330.239999999991</v>
      </c>
    </row>
    <row r="46" spans="1:12" x14ac:dyDescent="0.2">
      <c r="A46" s="58" t="s">
        <v>307</v>
      </c>
      <c r="B46" s="57">
        <v>8</v>
      </c>
      <c r="C46" s="58">
        <v>1</v>
      </c>
      <c r="D46" s="59">
        <f t="shared" si="5"/>
        <v>6651.0399999999991</v>
      </c>
      <c r="E46" s="59">
        <v>3779</v>
      </c>
      <c r="F46" s="59"/>
      <c r="G46" s="59">
        <v>377.9</v>
      </c>
      <c r="H46" s="58">
        <v>30</v>
      </c>
      <c r="I46" s="59">
        <f t="shared" si="6"/>
        <v>1247.07</v>
      </c>
      <c r="J46" s="58">
        <v>30</v>
      </c>
      <c r="K46" s="59">
        <f t="shared" si="7"/>
        <v>1247.07</v>
      </c>
      <c r="L46" s="80">
        <f t="shared" si="8"/>
        <v>79812.479999999981</v>
      </c>
    </row>
    <row r="47" spans="1:12" x14ac:dyDescent="0.2">
      <c r="A47" s="58" t="s">
        <v>308</v>
      </c>
      <c r="B47" s="57">
        <f>B46+1</f>
        <v>9</v>
      </c>
      <c r="C47" s="58">
        <v>1</v>
      </c>
      <c r="D47" s="59">
        <f t="shared" si="5"/>
        <v>11682.880000000001</v>
      </c>
      <c r="E47" s="59">
        <v>6638</v>
      </c>
      <c r="F47" s="59"/>
      <c r="G47" s="59">
        <v>663.8</v>
      </c>
      <c r="H47" s="58">
        <v>30</v>
      </c>
      <c r="I47" s="59">
        <f t="shared" si="6"/>
        <v>2190.54</v>
      </c>
      <c r="J47" s="58">
        <v>30</v>
      </c>
      <c r="K47" s="59">
        <f t="shared" si="7"/>
        <v>2190.54</v>
      </c>
      <c r="L47" s="80">
        <f t="shared" si="8"/>
        <v>140194.56</v>
      </c>
    </row>
    <row r="48" spans="1:12" ht="25.5" x14ac:dyDescent="0.2">
      <c r="A48" s="58" t="s">
        <v>309</v>
      </c>
      <c r="B48" s="57">
        <v>10</v>
      </c>
      <c r="C48" s="58">
        <v>0.25</v>
      </c>
      <c r="D48" s="59">
        <f t="shared" si="5"/>
        <v>6046.4</v>
      </c>
      <c r="E48" s="59">
        <v>3779</v>
      </c>
      <c r="F48" s="59"/>
      <c r="G48" s="59"/>
      <c r="H48" s="58">
        <v>30</v>
      </c>
      <c r="I48" s="59">
        <f t="shared" si="6"/>
        <v>1133.7</v>
      </c>
      <c r="J48" s="58">
        <v>30</v>
      </c>
      <c r="K48" s="59">
        <f t="shared" si="7"/>
        <v>1133.7</v>
      </c>
      <c r="L48" s="80">
        <f t="shared" si="8"/>
        <v>18139.199999999997</v>
      </c>
    </row>
    <row r="49" spans="1:12" ht="38.25" x14ac:dyDescent="0.2">
      <c r="A49" s="58" t="s">
        <v>310</v>
      </c>
      <c r="B49" s="57"/>
      <c r="C49" s="58"/>
      <c r="D49" s="59">
        <f t="shared" si="5"/>
        <v>15460.32</v>
      </c>
      <c r="E49" s="59"/>
      <c r="F49" s="59"/>
      <c r="G49" s="59">
        <v>9662.7000000000007</v>
      </c>
      <c r="H49" s="58">
        <v>30</v>
      </c>
      <c r="I49" s="59">
        <f t="shared" si="6"/>
        <v>2898.81</v>
      </c>
      <c r="J49" s="58">
        <v>30</v>
      </c>
      <c r="K49" s="59">
        <f t="shared" si="7"/>
        <v>2898.81</v>
      </c>
      <c r="L49" s="80">
        <f>D49*12</f>
        <v>185523.84</v>
      </c>
    </row>
    <row r="50" spans="1:12" ht="25.5" x14ac:dyDescent="0.2">
      <c r="A50" s="58" t="s">
        <v>311</v>
      </c>
      <c r="B50" s="57"/>
      <c r="C50" s="58"/>
      <c r="D50" s="59"/>
      <c r="E50" s="59"/>
      <c r="F50" s="59"/>
      <c r="G50" s="59"/>
      <c r="H50" s="58">
        <v>30</v>
      </c>
      <c r="I50" s="59">
        <f t="shared" si="6"/>
        <v>0</v>
      </c>
      <c r="J50" s="58">
        <v>30</v>
      </c>
      <c r="K50" s="59">
        <f t="shared" si="7"/>
        <v>0</v>
      </c>
      <c r="L50" s="80">
        <f>D50*12</f>
        <v>0</v>
      </c>
    </row>
    <row r="51" spans="1:12" x14ac:dyDescent="0.2">
      <c r="A51" s="58" t="s">
        <v>312</v>
      </c>
      <c r="B51" s="57"/>
      <c r="C51" s="58"/>
      <c r="D51" s="59">
        <f>E51+F51+G51+I51+K51</f>
        <v>34981.887999999999</v>
      </c>
      <c r="E51" s="59"/>
      <c r="F51" s="59"/>
      <c r="G51" s="59">
        <v>21863.68</v>
      </c>
      <c r="H51" s="58">
        <v>30</v>
      </c>
      <c r="I51" s="59">
        <f t="shared" si="6"/>
        <v>6559.1040000000003</v>
      </c>
      <c r="J51" s="58">
        <v>30</v>
      </c>
      <c r="K51" s="59">
        <f t="shared" si="7"/>
        <v>6559.1040000000003</v>
      </c>
      <c r="L51" s="80">
        <f>D51*12-140.18</f>
        <v>419642.47599999997</v>
      </c>
    </row>
    <row r="52" spans="1:12" x14ac:dyDescent="0.2">
      <c r="A52" s="58" t="s">
        <v>140</v>
      </c>
      <c r="B52" s="57">
        <v>9000</v>
      </c>
      <c r="C52" s="57" t="s">
        <v>11</v>
      </c>
      <c r="D52" s="59">
        <f>SUM(D39:D51)</f>
        <v>191147.24800000002</v>
      </c>
      <c r="E52" s="59">
        <f>SUM(E39:E51)</f>
        <v>80639</v>
      </c>
      <c r="F52" s="59">
        <f>SUM(F39:F51)</f>
        <v>0</v>
      </c>
      <c r="G52" s="59">
        <f>SUM(G39:G51)</f>
        <v>38828.03</v>
      </c>
      <c r="H52" s="59"/>
      <c r="I52" s="59">
        <f>SUM(I39:I51)</f>
        <v>35840.109000000004</v>
      </c>
      <c r="J52" s="59"/>
      <c r="K52" s="59">
        <f>SUM(K39:K51)</f>
        <v>35840.109000000004</v>
      </c>
      <c r="L52" s="108">
        <f>SUM(L39:L51)</f>
        <v>2221069.9959999998</v>
      </c>
    </row>
    <row r="55" spans="1:12" x14ac:dyDescent="0.2">
      <c r="A55" s="3" t="s">
        <v>313</v>
      </c>
      <c r="B55" s="3" t="s">
        <v>471</v>
      </c>
    </row>
    <row r="56" spans="1:12" x14ac:dyDescent="0.2">
      <c r="A56" s="237" t="s">
        <v>189</v>
      </c>
      <c r="B56" s="237" t="s">
        <v>1</v>
      </c>
      <c r="C56" s="237" t="s">
        <v>190</v>
      </c>
      <c r="D56" s="237" t="s">
        <v>191</v>
      </c>
      <c r="E56" s="237"/>
      <c r="F56" s="237"/>
      <c r="G56" s="237"/>
      <c r="H56" s="237"/>
      <c r="I56" s="237"/>
      <c r="J56" s="237"/>
      <c r="K56" s="237"/>
      <c r="L56" s="237" t="s">
        <v>192</v>
      </c>
    </row>
    <row r="57" spans="1:12" x14ac:dyDescent="0.2">
      <c r="A57" s="237"/>
      <c r="B57" s="237"/>
      <c r="C57" s="237"/>
      <c r="D57" s="237" t="s">
        <v>193</v>
      </c>
      <c r="E57" s="237" t="s">
        <v>14</v>
      </c>
      <c r="F57" s="237"/>
      <c r="G57" s="237"/>
      <c r="H57" s="237"/>
      <c r="I57" s="237"/>
      <c r="J57" s="237"/>
      <c r="K57" s="237"/>
      <c r="L57" s="237"/>
    </row>
    <row r="58" spans="1:12" x14ac:dyDescent="0.2">
      <c r="A58" s="237"/>
      <c r="B58" s="237"/>
      <c r="C58" s="237"/>
      <c r="D58" s="237"/>
      <c r="E58" s="237" t="s">
        <v>194</v>
      </c>
      <c r="F58" s="237" t="s">
        <v>195</v>
      </c>
      <c r="G58" s="237" t="s">
        <v>196</v>
      </c>
      <c r="H58" s="237" t="s">
        <v>197</v>
      </c>
      <c r="I58" s="237"/>
      <c r="J58" s="237" t="s">
        <v>198</v>
      </c>
      <c r="K58" s="237"/>
      <c r="L58" s="237"/>
    </row>
    <row r="59" spans="1:12" ht="38.25" x14ac:dyDescent="0.2">
      <c r="A59" s="237"/>
      <c r="B59" s="237"/>
      <c r="C59" s="237"/>
      <c r="D59" s="237"/>
      <c r="E59" s="237"/>
      <c r="F59" s="237"/>
      <c r="G59" s="237"/>
      <c r="H59" s="57" t="s">
        <v>199</v>
      </c>
      <c r="I59" s="57" t="s">
        <v>200</v>
      </c>
      <c r="J59" s="57" t="s">
        <v>199</v>
      </c>
      <c r="K59" s="57" t="s">
        <v>201</v>
      </c>
      <c r="L59" s="237"/>
    </row>
    <row r="60" spans="1:12" x14ac:dyDescent="0.2">
      <c r="A60" s="57">
        <v>1</v>
      </c>
      <c r="B60" s="57">
        <v>2</v>
      </c>
      <c r="C60" s="57">
        <v>3</v>
      </c>
      <c r="D60" s="57">
        <v>4</v>
      </c>
      <c r="E60" s="57">
        <v>5</v>
      </c>
      <c r="F60" s="57">
        <v>6</v>
      </c>
      <c r="G60" s="57">
        <v>7</v>
      </c>
      <c r="H60" s="57">
        <v>8</v>
      </c>
      <c r="I60" s="57">
        <v>9</v>
      </c>
      <c r="J60" s="57">
        <v>10</v>
      </c>
      <c r="K60" s="57">
        <v>11</v>
      </c>
      <c r="L60" s="57">
        <v>12</v>
      </c>
    </row>
    <row r="61" spans="1:12" x14ac:dyDescent="0.2">
      <c r="A61" s="58" t="s">
        <v>314</v>
      </c>
      <c r="B61" s="57">
        <v>1</v>
      </c>
      <c r="C61" s="58">
        <v>2</v>
      </c>
      <c r="D61" s="59">
        <f>E61+F61+G61+I61+K61</f>
        <v>6148.4159999999993</v>
      </c>
      <c r="E61" s="59">
        <v>3099</v>
      </c>
      <c r="F61" s="59">
        <v>123.96</v>
      </c>
      <c r="G61" s="59">
        <v>619.79999999999995</v>
      </c>
      <c r="H61" s="58">
        <v>30</v>
      </c>
      <c r="I61" s="59">
        <f>(E61+F61+G61)*H61/100</f>
        <v>1152.828</v>
      </c>
      <c r="J61" s="58">
        <v>30</v>
      </c>
      <c r="K61" s="59">
        <f>(E61+F61+G61)*J61/100</f>
        <v>1152.828</v>
      </c>
      <c r="L61" s="59">
        <f>C61*D61*12</f>
        <v>147561.984</v>
      </c>
    </row>
    <row r="62" spans="1:12" x14ac:dyDescent="0.2">
      <c r="A62" s="58" t="s">
        <v>315</v>
      </c>
      <c r="B62" s="57">
        <f>B61+1</f>
        <v>2</v>
      </c>
      <c r="C62" s="58">
        <v>0.5</v>
      </c>
      <c r="D62" s="59">
        <f>E62+F62+G62+I62+K62</f>
        <v>4642.5280000000002</v>
      </c>
      <c r="E62" s="59">
        <v>2662</v>
      </c>
      <c r="F62" s="59">
        <v>106.48</v>
      </c>
      <c r="G62" s="59">
        <v>133.1</v>
      </c>
      <c r="H62" s="58">
        <v>30</v>
      </c>
      <c r="I62" s="59">
        <f>(E62+F62+G62)*H62/100</f>
        <v>870.47399999999993</v>
      </c>
      <c r="J62" s="58">
        <v>30</v>
      </c>
      <c r="K62" s="59">
        <f>(E62+F62+G62)*J62/100</f>
        <v>870.47399999999993</v>
      </c>
      <c r="L62" s="59">
        <f>C62*D62*12</f>
        <v>27855.168000000001</v>
      </c>
    </row>
    <row r="63" spans="1:12" x14ac:dyDescent="0.2">
      <c r="A63" s="58" t="s">
        <v>316</v>
      </c>
      <c r="B63" s="57">
        <f>B62+1</f>
        <v>3</v>
      </c>
      <c r="C63" s="58">
        <v>0.5</v>
      </c>
      <c r="D63" s="59">
        <f>E63+F63+G63+I63+K63</f>
        <v>4642.5280000000002</v>
      </c>
      <c r="E63" s="59">
        <v>2662</v>
      </c>
      <c r="F63" s="59">
        <v>106.48</v>
      </c>
      <c r="G63" s="59">
        <v>133.1</v>
      </c>
      <c r="H63" s="58">
        <v>30</v>
      </c>
      <c r="I63" s="59">
        <f>(E63+F63+G63)*H63/100</f>
        <v>870.47399999999993</v>
      </c>
      <c r="J63" s="58">
        <v>30</v>
      </c>
      <c r="K63" s="59">
        <f>(E63+F63+G63)*J63/100</f>
        <v>870.47399999999993</v>
      </c>
      <c r="L63" s="80">
        <f>C63*D63*12</f>
        <v>27855.168000000001</v>
      </c>
    </row>
    <row r="64" spans="1:12" x14ac:dyDescent="0.2">
      <c r="A64" s="58" t="s">
        <v>312</v>
      </c>
      <c r="B64" s="57">
        <v>4</v>
      </c>
      <c r="C64" s="58"/>
      <c r="D64" s="59">
        <f>E64+F64+G64+I64+K64</f>
        <v>39543.968000000001</v>
      </c>
      <c r="E64" s="59"/>
      <c r="F64" s="59"/>
      <c r="G64" s="59">
        <v>24714.98</v>
      </c>
      <c r="H64" s="58">
        <v>30</v>
      </c>
      <c r="I64" s="59">
        <f>(E64+F64+G64)*H64/100</f>
        <v>7414.4940000000006</v>
      </c>
      <c r="J64" s="58">
        <v>30</v>
      </c>
      <c r="K64" s="59">
        <f>(E64+F64+G64)*J64/100</f>
        <v>7414.4940000000006</v>
      </c>
      <c r="L64" s="80">
        <f>D64*12+0.06</f>
        <v>474527.67600000004</v>
      </c>
    </row>
    <row r="65" spans="1:12" x14ac:dyDescent="0.2">
      <c r="A65" s="58" t="s">
        <v>140</v>
      </c>
      <c r="B65" s="57">
        <v>9000</v>
      </c>
      <c r="C65" s="57" t="s">
        <v>11</v>
      </c>
      <c r="D65" s="59">
        <f>SUM(D61:D64)</f>
        <v>54977.440000000002</v>
      </c>
      <c r="E65" s="59">
        <f>SUM(E61:E64)</f>
        <v>8423</v>
      </c>
      <c r="F65" s="59">
        <f>SUM(F61:F64)</f>
        <v>336.92</v>
      </c>
      <c r="G65" s="59">
        <f>SUM(G61:G64)</f>
        <v>25600.98</v>
      </c>
      <c r="H65" s="59"/>
      <c r="I65" s="59">
        <f>SUM(I61:I64)</f>
        <v>10308.27</v>
      </c>
      <c r="J65" s="59"/>
      <c r="K65" s="59">
        <f>SUM(K61:K64)</f>
        <v>10308.27</v>
      </c>
      <c r="L65" s="108">
        <f>SUM(L61:L64)</f>
        <v>677799.99600000004</v>
      </c>
    </row>
    <row r="66" spans="1:12" ht="12" customHeight="1" x14ac:dyDescent="0.2">
      <c r="J66" s="244" t="s">
        <v>561</v>
      </c>
      <c r="K66" s="244"/>
      <c r="L66" s="244"/>
    </row>
    <row r="67" spans="1:12" ht="12" customHeight="1" x14ac:dyDescent="0.2">
      <c r="J67" s="147"/>
      <c r="K67" s="147"/>
      <c r="L67" s="147"/>
    </row>
    <row r="68" spans="1:12" ht="12" customHeight="1" x14ac:dyDescent="0.2">
      <c r="J68" s="147"/>
      <c r="K68" s="147"/>
      <c r="L68" s="147"/>
    </row>
    <row r="69" spans="1:12" ht="12" customHeight="1" x14ac:dyDescent="0.2">
      <c r="J69" s="147"/>
      <c r="K69" s="147"/>
      <c r="L69" s="147"/>
    </row>
    <row r="70" spans="1:12" ht="12" customHeight="1" x14ac:dyDescent="0.2">
      <c r="J70" s="147"/>
      <c r="K70" s="147"/>
      <c r="L70" s="147"/>
    </row>
    <row r="71" spans="1:12" ht="12" customHeight="1" x14ac:dyDescent="0.2">
      <c r="J71" s="147"/>
      <c r="K71" s="147"/>
      <c r="L71" s="147"/>
    </row>
    <row r="72" spans="1:12" ht="12" customHeight="1" x14ac:dyDescent="0.2">
      <c r="J72" s="147"/>
      <c r="K72" s="147"/>
      <c r="L72" s="147"/>
    </row>
    <row r="73" spans="1:12" x14ac:dyDescent="0.2">
      <c r="A73" s="3" t="s">
        <v>317</v>
      </c>
      <c r="C73" s="100">
        <v>75880</v>
      </c>
    </row>
    <row r="74" spans="1:12" ht="12.75" customHeight="1" x14ac:dyDescent="0.2">
      <c r="A74" s="237" t="s">
        <v>189</v>
      </c>
      <c r="B74" s="237" t="s">
        <v>1</v>
      </c>
      <c r="C74" s="237" t="s">
        <v>190</v>
      </c>
      <c r="D74" s="237" t="s">
        <v>191</v>
      </c>
      <c r="E74" s="237"/>
      <c r="F74" s="237"/>
      <c r="G74" s="237"/>
      <c r="H74" s="237"/>
      <c r="I74" s="237"/>
      <c r="J74" s="237"/>
      <c r="K74" s="237"/>
      <c r="L74" s="237" t="s">
        <v>192</v>
      </c>
    </row>
    <row r="75" spans="1:12" x14ac:dyDescent="0.2">
      <c r="A75" s="237"/>
      <c r="B75" s="237"/>
      <c r="C75" s="237"/>
      <c r="D75" s="237" t="s">
        <v>193</v>
      </c>
      <c r="E75" s="237" t="s">
        <v>14</v>
      </c>
      <c r="F75" s="237"/>
      <c r="G75" s="237"/>
      <c r="H75" s="237"/>
      <c r="I75" s="237"/>
      <c r="J75" s="237"/>
      <c r="K75" s="237"/>
      <c r="L75" s="237"/>
    </row>
    <row r="76" spans="1:12" x14ac:dyDescent="0.2">
      <c r="A76" s="237"/>
      <c r="B76" s="237"/>
      <c r="C76" s="237"/>
      <c r="D76" s="237"/>
      <c r="E76" s="237" t="s">
        <v>194</v>
      </c>
      <c r="F76" s="237" t="s">
        <v>195</v>
      </c>
      <c r="G76" s="237" t="s">
        <v>196</v>
      </c>
      <c r="H76" s="237" t="s">
        <v>197</v>
      </c>
      <c r="I76" s="237"/>
      <c r="J76" s="237" t="s">
        <v>198</v>
      </c>
      <c r="K76" s="237"/>
      <c r="L76" s="237"/>
    </row>
    <row r="77" spans="1:12" ht="38.25" x14ac:dyDescent="0.2">
      <c r="A77" s="237"/>
      <c r="B77" s="237"/>
      <c r="C77" s="237"/>
      <c r="D77" s="237"/>
      <c r="E77" s="237"/>
      <c r="F77" s="237"/>
      <c r="G77" s="237"/>
      <c r="H77" s="57" t="s">
        <v>199</v>
      </c>
      <c r="I77" s="57" t="s">
        <v>200</v>
      </c>
      <c r="J77" s="57" t="s">
        <v>199</v>
      </c>
      <c r="K77" s="57" t="s">
        <v>201</v>
      </c>
      <c r="L77" s="237"/>
    </row>
    <row r="78" spans="1:12" x14ac:dyDescent="0.2">
      <c r="A78" s="57">
        <v>1</v>
      </c>
      <c r="B78" s="57">
        <v>2</v>
      </c>
      <c r="C78" s="57">
        <v>3</v>
      </c>
      <c r="D78" s="57">
        <v>4</v>
      </c>
      <c r="E78" s="57">
        <v>5</v>
      </c>
      <c r="F78" s="57">
        <v>6</v>
      </c>
      <c r="G78" s="57">
        <v>7</v>
      </c>
      <c r="H78" s="57">
        <v>8</v>
      </c>
      <c r="I78" s="57">
        <v>9</v>
      </c>
      <c r="J78" s="57">
        <v>10</v>
      </c>
      <c r="K78" s="57">
        <v>11</v>
      </c>
      <c r="L78" s="57">
        <v>12</v>
      </c>
    </row>
    <row r="79" spans="1:12" x14ac:dyDescent="0.2">
      <c r="A79" s="58" t="s">
        <v>318</v>
      </c>
      <c r="B79" s="57">
        <v>1</v>
      </c>
      <c r="C79" s="58">
        <v>3</v>
      </c>
      <c r="D79" s="59">
        <f t="shared" ref="D79:D85" si="9">E79+F79+G79+I79+K79</f>
        <v>14856.895999999999</v>
      </c>
      <c r="E79" s="59">
        <v>5828</v>
      </c>
      <c r="F79" s="59"/>
      <c r="G79" s="59">
        <v>3457.56</v>
      </c>
      <c r="H79" s="58">
        <v>30</v>
      </c>
      <c r="I79" s="59">
        <f t="shared" ref="I79:I85" si="10">(E79+F79+G79)*H79/100</f>
        <v>2785.6679999999997</v>
      </c>
      <c r="J79" s="58">
        <v>30</v>
      </c>
      <c r="K79" s="59">
        <f t="shared" ref="K79:K85" si="11">(E79+F79+G79)*J79/100</f>
        <v>2785.6679999999997</v>
      </c>
      <c r="L79" s="59">
        <f t="shared" ref="L79:L84" si="12">C79*D79*12</f>
        <v>534848.25599999994</v>
      </c>
    </row>
    <row r="80" spans="1:12" x14ac:dyDescent="0.2">
      <c r="A80" s="58" t="s">
        <v>318</v>
      </c>
      <c r="B80" s="57">
        <f t="shared" ref="B80:B85" si="13">B79+1</f>
        <v>2</v>
      </c>
      <c r="C80" s="58">
        <v>5</v>
      </c>
      <c r="D80" s="59">
        <f t="shared" si="9"/>
        <v>17505.472000000002</v>
      </c>
      <c r="E80" s="59">
        <v>6638</v>
      </c>
      <c r="F80" s="59"/>
      <c r="G80" s="59">
        <v>4302.92</v>
      </c>
      <c r="H80" s="58">
        <v>30</v>
      </c>
      <c r="I80" s="59">
        <f t="shared" si="10"/>
        <v>3282.2759999999998</v>
      </c>
      <c r="J80" s="58">
        <v>30</v>
      </c>
      <c r="K80" s="59">
        <f t="shared" si="11"/>
        <v>3282.2759999999998</v>
      </c>
      <c r="L80" s="59">
        <f t="shared" si="12"/>
        <v>1050328.3200000003</v>
      </c>
    </row>
    <row r="81" spans="1:12" ht="25.5" x14ac:dyDescent="0.2">
      <c r="A81" s="58" t="s">
        <v>319</v>
      </c>
      <c r="B81" s="57">
        <f t="shared" si="13"/>
        <v>3</v>
      </c>
      <c r="C81" s="58">
        <v>1</v>
      </c>
      <c r="D81" s="59">
        <f t="shared" si="9"/>
        <v>14812.160000000002</v>
      </c>
      <c r="E81" s="59">
        <v>5786</v>
      </c>
      <c r="F81" s="59"/>
      <c r="G81" s="59">
        <v>3471.6</v>
      </c>
      <c r="H81" s="58">
        <v>30</v>
      </c>
      <c r="I81" s="59">
        <f t="shared" si="10"/>
        <v>2777.28</v>
      </c>
      <c r="J81" s="58">
        <v>30</v>
      </c>
      <c r="K81" s="59">
        <f t="shared" si="11"/>
        <v>2777.28</v>
      </c>
      <c r="L81" s="80">
        <f t="shared" si="12"/>
        <v>177745.92000000001</v>
      </c>
    </row>
    <row r="82" spans="1:12" ht="25.5" x14ac:dyDescent="0.2">
      <c r="A82" s="58" t="s">
        <v>320</v>
      </c>
      <c r="B82" s="57">
        <f t="shared" si="13"/>
        <v>4</v>
      </c>
      <c r="C82" s="58">
        <v>0.5</v>
      </c>
      <c r="D82" s="59">
        <f t="shared" si="9"/>
        <v>11572</v>
      </c>
      <c r="E82" s="59">
        <v>5786</v>
      </c>
      <c r="F82" s="59"/>
      <c r="G82" s="59">
        <v>1446.5</v>
      </c>
      <c r="H82" s="58">
        <v>30</v>
      </c>
      <c r="I82" s="59">
        <f t="shared" si="10"/>
        <v>2169.75</v>
      </c>
      <c r="J82" s="58">
        <v>30</v>
      </c>
      <c r="K82" s="59">
        <f t="shared" si="11"/>
        <v>2169.75</v>
      </c>
      <c r="L82" s="80">
        <f t="shared" si="12"/>
        <v>69432</v>
      </c>
    </row>
    <row r="83" spans="1:12" x14ac:dyDescent="0.2">
      <c r="A83" s="58" t="s">
        <v>321</v>
      </c>
      <c r="B83" s="57">
        <f t="shared" si="13"/>
        <v>5</v>
      </c>
      <c r="C83" s="58">
        <v>1</v>
      </c>
      <c r="D83" s="59">
        <f t="shared" si="9"/>
        <v>19766.239999999998</v>
      </c>
      <c r="E83" s="59">
        <v>7267</v>
      </c>
      <c r="F83" s="59"/>
      <c r="G83" s="59">
        <v>5086.8999999999996</v>
      </c>
      <c r="H83" s="58">
        <v>30</v>
      </c>
      <c r="I83" s="59">
        <f t="shared" si="10"/>
        <v>3706.17</v>
      </c>
      <c r="J83" s="58">
        <v>30</v>
      </c>
      <c r="K83" s="59">
        <f t="shared" si="11"/>
        <v>3706.17</v>
      </c>
      <c r="L83" s="80">
        <f t="shared" si="12"/>
        <v>237194.87999999998</v>
      </c>
    </row>
    <row r="84" spans="1:12" x14ac:dyDescent="0.2">
      <c r="A84" s="58" t="s">
        <v>453</v>
      </c>
      <c r="B84" s="57">
        <f t="shared" si="13"/>
        <v>6</v>
      </c>
      <c r="C84" s="58">
        <v>0.33</v>
      </c>
      <c r="D84" s="59">
        <f t="shared" si="9"/>
        <v>13276</v>
      </c>
      <c r="E84" s="59">
        <v>6638</v>
      </c>
      <c r="F84" s="59"/>
      <c r="G84" s="59">
        <v>1659.5</v>
      </c>
      <c r="H84" s="58">
        <v>30</v>
      </c>
      <c r="I84" s="59">
        <f t="shared" si="10"/>
        <v>2489.25</v>
      </c>
      <c r="J84" s="58">
        <v>30</v>
      </c>
      <c r="K84" s="59">
        <f t="shared" si="11"/>
        <v>2489.25</v>
      </c>
      <c r="L84" s="80">
        <f t="shared" si="12"/>
        <v>52572.959999999999</v>
      </c>
    </row>
    <row r="85" spans="1:12" ht="25.5" x14ac:dyDescent="0.2">
      <c r="A85" s="58" t="s">
        <v>322</v>
      </c>
      <c r="B85" s="57">
        <f t="shared" si="13"/>
        <v>7</v>
      </c>
      <c r="C85" s="58"/>
      <c r="D85" s="59">
        <f t="shared" si="9"/>
        <v>34712.239999999998</v>
      </c>
      <c r="E85" s="59"/>
      <c r="F85" s="59"/>
      <c r="G85" s="59">
        <v>21695.15</v>
      </c>
      <c r="H85" s="58">
        <v>30</v>
      </c>
      <c r="I85" s="59">
        <f t="shared" si="10"/>
        <v>6508.5450000000001</v>
      </c>
      <c r="J85" s="58">
        <v>30</v>
      </c>
      <c r="K85" s="59">
        <f t="shared" si="11"/>
        <v>6508.5450000000001</v>
      </c>
      <c r="L85" s="59">
        <f>D85*12-1129.22</f>
        <v>415417.66000000003</v>
      </c>
    </row>
    <row r="86" spans="1:12" x14ac:dyDescent="0.2">
      <c r="A86" s="58" t="s">
        <v>140</v>
      </c>
      <c r="B86" s="57">
        <v>9000</v>
      </c>
      <c r="C86" s="57" t="s">
        <v>11</v>
      </c>
      <c r="D86" s="59">
        <f>SUM(D79:D85)</f>
        <v>126501.008</v>
      </c>
      <c r="E86" s="59">
        <f>SUM(E79:E85)</f>
        <v>37943</v>
      </c>
      <c r="F86" s="59">
        <f>SUM(F79:F85)</f>
        <v>0</v>
      </c>
      <c r="G86" s="59">
        <f>SUM(G79:G85)</f>
        <v>41120.130000000005</v>
      </c>
      <c r="H86" s="59"/>
      <c r="I86" s="59">
        <f>SUM(I79:I85)</f>
        <v>23718.938999999998</v>
      </c>
      <c r="J86" s="59"/>
      <c r="K86" s="59">
        <f>SUM(K79:K85)</f>
        <v>23718.938999999998</v>
      </c>
      <c r="L86" s="108">
        <f>SUM(L79:L85)</f>
        <v>2537539.9960000003</v>
      </c>
    </row>
    <row r="88" spans="1:12" x14ac:dyDescent="0.2">
      <c r="A88" s="3" t="s">
        <v>323</v>
      </c>
      <c r="C88" s="100">
        <v>74080</v>
      </c>
    </row>
    <row r="89" spans="1:12" x14ac:dyDescent="0.2">
      <c r="A89" s="237" t="s">
        <v>189</v>
      </c>
      <c r="B89" s="237" t="s">
        <v>1</v>
      </c>
      <c r="C89" s="237" t="s">
        <v>190</v>
      </c>
      <c r="D89" s="237" t="s">
        <v>191</v>
      </c>
      <c r="E89" s="237"/>
      <c r="F89" s="237"/>
      <c r="G89" s="237"/>
      <c r="H89" s="237"/>
      <c r="I89" s="237"/>
      <c r="J89" s="237"/>
      <c r="K89" s="237"/>
      <c r="L89" s="237" t="s">
        <v>192</v>
      </c>
    </row>
    <row r="90" spans="1:12" x14ac:dyDescent="0.2">
      <c r="A90" s="237"/>
      <c r="B90" s="237"/>
      <c r="C90" s="237"/>
      <c r="D90" s="237" t="s">
        <v>193</v>
      </c>
      <c r="E90" s="237" t="s">
        <v>14</v>
      </c>
      <c r="F90" s="237"/>
      <c r="G90" s="237"/>
      <c r="H90" s="237"/>
      <c r="I90" s="237"/>
      <c r="J90" s="237"/>
      <c r="K90" s="237"/>
      <c r="L90" s="237"/>
    </row>
    <row r="91" spans="1:12" x14ac:dyDescent="0.2">
      <c r="A91" s="237"/>
      <c r="B91" s="237"/>
      <c r="C91" s="237"/>
      <c r="D91" s="237"/>
      <c r="E91" s="237" t="s">
        <v>194</v>
      </c>
      <c r="F91" s="237" t="s">
        <v>195</v>
      </c>
      <c r="G91" s="237" t="s">
        <v>196</v>
      </c>
      <c r="H91" s="237" t="s">
        <v>197</v>
      </c>
      <c r="I91" s="237"/>
      <c r="J91" s="237" t="s">
        <v>198</v>
      </c>
      <c r="K91" s="237"/>
      <c r="L91" s="237"/>
    </row>
    <row r="92" spans="1:12" ht="38.25" x14ac:dyDescent="0.2">
      <c r="A92" s="237"/>
      <c r="B92" s="237"/>
      <c r="C92" s="237"/>
      <c r="D92" s="237"/>
      <c r="E92" s="237"/>
      <c r="F92" s="237"/>
      <c r="G92" s="237"/>
      <c r="H92" s="57" t="s">
        <v>199</v>
      </c>
      <c r="I92" s="57" t="s">
        <v>200</v>
      </c>
      <c r="J92" s="57" t="s">
        <v>199</v>
      </c>
      <c r="K92" s="57" t="s">
        <v>201</v>
      </c>
      <c r="L92" s="237"/>
    </row>
    <row r="93" spans="1:12" x14ac:dyDescent="0.2">
      <c r="A93" s="57">
        <v>1</v>
      </c>
      <c r="B93" s="57">
        <v>2</v>
      </c>
      <c r="C93" s="57">
        <v>3</v>
      </c>
      <c r="D93" s="57">
        <v>4</v>
      </c>
      <c r="E93" s="57">
        <v>5</v>
      </c>
      <c r="F93" s="57">
        <v>6</v>
      </c>
      <c r="G93" s="57">
        <v>7</v>
      </c>
      <c r="H93" s="57">
        <v>8</v>
      </c>
      <c r="I93" s="57">
        <v>9</v>
      </c>
      <c r="J93" s="57">
        <v>10</v>
      </c>
      <c r="K93" s="57">
        <v>11</v>
      </c>
      <c r="L93" s="57">
        <v>12</v>
      </c>
    </row>
    <row r="94" spans="1:12" x14ac:dyDescent="0.2">
      <c r="A94" s="58" t="s">
        <v>324</v>
      </c>
      <c r="B94" s="57">
        <v>1</v>
      </c>
      <c r="C94" s="58">
        <v>5</v>
      </c>
      <c r="D94" s="59">
        <f>E94+F94+G94+I94+K94</f>
        <v>8397.6</v>
      </c>
      <c r="E94" s="59">
        <v>3499</v>
      </c>
      <c r="F94" s="59">
        <v>699.8</v>
      </c>
      <c r="G94" s="59">
        <v>1049.7</v>
      </c>
      <c r="H94" s="58">
        <v>30</v>
      </c>
      <c r="I94" s="59">
        <f>(E94+F94+G94)*H94/100</f>
        <v>1574.55</v>
      </c>
      <c r="J94" s="58">
        <v>30</v>
      </c>
      <c r="K94" s="59">
        <f>(E94+F94+G94)*J94/100</f>
        <v>1574.55</v>
      </c>
      <c r="L94" s="59">
        <f>C94*D94*12</f>
        <v>503856</v>
      </c>
    </row>
    <row r="95" spans="1:12" x14ac:dyDescent="0.2">
      <c r="A95" s="58" t="s">
        <v>325</v>
      </c>
      <c r="B95" s="57">
        <f>B94+1</f>
        <v>2</v>
      </c>
      <c r="C95" s="58">
        <v>1</v>
      </c>
      <c r="D95" s="59">
        <f>E95+F95+G95+I95+K95</f>
        <v>6046.4</v>
      </c>
      <c r="E95" s="59">
        <v>3779</v>
      </c>
      <c r="F95" s="59"/>
      <c r="G95" s="59"/>
      <c r="H95" s="58">
        <v>30</v>
      </c>
      <c r="I95" s="59">
        <f>(E95+F95+G95)*H95/100</f>
        <v>1133.7</v>
      </c>
      <c r="J95" s="58">
        <v>30</v>
      </c>
      <c r="K95" s="59">
        <f>(E95+F95+G95)*J95/100</f>
        <v>1133.7</v>
      </c>
      <c r="L95" s="80">
        <f>C95*D95*12</f>
        <v>72556.799999999988</v>
      </c>
    </row>
    <row r="96" spans="1:12" x14ac:dyDescent="0.2">
      <c r="A96" s="58" t="s">
        <v>305</v>
      </c>
      <c r="B96" s="57">
        <f>B95+1</f>
        <v>3</v>
      </c>
      <c r="C96" s="58">
        <v>1</v>
      </c>
      <c r="D96" s="59">
        <f>E96+F96+G96+I96+K96</f>
        <v>23565.360000000001</v>
      </c>
      <c r="E96" s="59">
        <v>14027</v>
      </c>
      <c r="F96" s="59"/>
      <c r="G96" s="59">
        <v>701.35</v>
      </c>
      <c r="H96" s="58">
        <v>30</v>
      </c>
      <c r="I96" s="59">
        <f>(E96+F96+G96)*H96/100</f>
        <v>4418.5050000000001</v>
      </c>
      <c r="J96" s="58">
        <v>30</v>
      </c>
      <c r="K96" s="59">
        <f>(E96+F96+G96)*J96/100</f>
        <v>4418.5050000000001</v>
      </c>
      <c r="L96" s="80">
        <f>C96*D96*12</f>
        <v>282784.32</v>
      </c>
    </row>
    <row r="97" spans="1:12" x14ac:dyDescent="0.2">
      <c r="A97" s="58" t="s">
        <v>327</v>
      </c>
      <c r="B97" s="57">
        <v>4</v>
      </c>
      <c r="C97" s="58"/>
      <c r="D97" s="59">
        <f>E97+F97+G97+I97+K97</f>
        <v>5072.9919999999993</v>
      </c>
      <c r="E97" s="59"/>
      <c r="F97" s="59"/>
      <c r="G97" s="59">
        <v>3170.62</v>
      </c>
      <c r="H97" s="58">
        <v>30</v>
      </c>
      <c r="I97" s="59">
        <f>(E97+F97+G97)*H97/100</f>
        <v>951.18599999999992</v>
      </c>
      <c r="J97" s="58">
        <v>30</v>
      </c>
      <c r="K97" s="59">
        <f>(E97+F97+G97)*J97/100</f>
        <v>951.18599999999992</v>
      </c>
      <c r="L97" s="59">
        <f>D97*12</f>
        <v>60875.903999999995</v>
      </c>
    </row>
    <row r="98" spans="1:12" x14ac:dyDescent="0.2">
      <c r="A98" s="58" t="s">
        <v>312</v>
      </c>
      <c r="B98" s="57">
        <f>B97+1</f>
        <v>5</v>
      </c>
      <c r="C98" s="58"/>
      <c r="D98" s="59">
        <f>E98+F98+G98+I98+K98</f>
        <v>68413.600000000006</v>
      </c>
      <c r="E98" s="59"/>
      <c r="F98" s="59"/>
      <c r="G98" s="59">
        <v>42758.5</v>
      </c>
      <c r="H98" s="58">
        <v>30</v>
      </c>
      <c r="I98" s="59">
        <f>(E98+F98+G98)*H98/100</f>
        <v>12827.55</v>
      </c>
      <c r="J98" s="58">
        <v>30</v>
      </c>
      <c r="K98" s="59">
        <f>(E98+F98+G98)*J98/100</f>
        <v>12827.55</v>
      </c>
      <c r="L98" s="59">
        <f>D98*12+3.78</f>
        <v>820966.9800000001</v>
      </c>
    </row>
    <row r="99" spans="1:12" x14ac:dyDescent="0.2">
      <c r="A99" s="58" t="s">
        <v>140</v>
      </c>
      <c r="B99" s="57">
        <v>9000</v>
      </c>
      <c r="C99" s="57" t="s">
        <v>11</v>
      </c>
      <c r="D99" s="59">
        <f>SUM(D94:D98)</f>
        <v>111495.952</v>
      </c>
      <c r="E99" s="59">
        <f>SUM(E94:E98)</f>
        <v>21305</v>
      </c>
      <c r="F99" s="59">
        <f>SUM(F94:F98)</f>
        <v>699.8</v>
      </c>
      <c r="G99" s="59">
        <f>SUM(G94:G98)</f>
        <v>47680.17</v>
      </c>
      <c r="H99" s="59"/>
      <c r="I99" s="59">
        <f>SUM(I94:I98)</f>
        <v>20905.490999999998</v>
      </c>
      <c r="J99" s="59"/>
      <c r="K99" s="59">
        <f>SUM(K94:K98)</f>
        <v>20905.490999999998</v>
      </c>
      <c r="L99" s="108">
        <f>SUM(L94:L98)</f>
        <v>1741040.0040000002</v>
      </c>
    </row>
    <row r="102" spans="1:12" x14ac:dyDescent="0.2">
      <c r="A102" s="3" t="s">
        <v>357</v>
      </c>
      <c r="F102" s="3" t="s">
        <v>543</v>
      </c>
      <c r="G102" s="3">
        <v>211</v>
      </c>
    </row>
    <row r="103" spans="1:12" ht="77.25" customHeight="1" x14ac:dyDescent="0.2">
      <c r="A103" s="24" t="s">
        <v>358</v>
      </c>
      <c r="B103" s="57" t="s">
        <v>1</v>
      </c>
      <c r="C103" s="24" t="s">
        <v>359</v>
      </c>
      <c r="D103" s="24" t="s">
        <v>360</v>
      </c>
      <c r="F103" s="14" t="s">
        <v>544</v>
      </c>
      <c r="G103" s="137" t="s">
        <v>225</v>
      </c>
      <c r="H103" s="137" t="s">
        <v>545</v>
      </c>
      <c r="I103" s="137" t="s">
        <v>546</v>
      </c>
      <c r="J103" s="137" t="s">
        <v>547</v>
      </c>
      <c r="K103" s="14" t="s">
        <v>79</v>
      </c>
    </row>
    <row r="104" spans="1:12" ht="38.25" x14ac:dyDescent="0.2">
      <c r="A104" s="58" t="s">
        <v>452</v>
      </c>
      <c r="B104" s="58">
        <v>1</v>
      </c>
      <c r="C104" s="138">
        <v>19700.46</v>
      </c>
      <c r="D104" s="187">
        <f t="shared" ref="D104:D112" si="14">C104*5</f>
        <v>98502.299999999988</v>
      </c>
      <c r="F104" s="14">
        <v>1</v>
      </c>
      <c r="G104" s="137" t="s">
        <v>548</v>
      </c>
      <c r="H104" s="14">
        <v>1</v>
      </c>
      <c r="I104" s="14">
        <v>1</v>
      </c>
      <c r="J104" s="138">
        <v>3889</v>
      </c>
      <c r="K104" s="144">
        <v>3889</v>
      </c>
    </row>
    <row r="105" spans="1:12" ht="38.25" x14ac:dyDescent="0.2">
      <c r="A105" s="58" t="s">
        <v>447</v>
      </c>
      <c r="B105" s="58">
        <v>2</v>
      </c>
      <c r="C105" s="138">
        <v>11520.74</v>
      </c>
      <c r="D105" s="187">
        <f t="shared" si="14"/>
        <v>57603.7</v>
      </c>
      <c r="F105" s="139"/>
      <c r="G105" s="139"/>
      <c r="H105" s="139"/>
      <c r="I105" s="139"/>
      <c r="J105" s="139"/>
      <c r="K105" s="139"/>
    </row>
    <row r="106" spans="1:12" ht="25.5" x14ac:dyDescent="0.2">
      <c r="A106" s="58" t="s">
        <v>451</v>
      </c>
      <c r="B106" s="58">
        <v>3</v>
      </c>
      <c r="C106" s="138">
        <v>3840.24</v>
      </c>
      <c r="D106" s="187">
        <f t="shared" si="14"/>
        <v>19201.199999999997</v>
      </c>
      <c r="F106" s="139"/>
      <c r="G106" s="139"/>
      <c r="H106" s="139"/>
      <c r="I106" s="139"/>
      <c r="J106" s="139"/>
      <c r="K106" s="139"/>
    </row>
    <row r="107" spans="1:12" ht="25.5" x14ac:dyDescent="0.2">
      <c r="A107" s="58" t="s">
        <v>450</v>
      </c>
      <c r="B107" s="14">
        <v>4</v>
      </c>
      <c r="C107" s="138">
        <v>4608.29</v>
      </c>
      <c r="D107" s="187">
        <f t="shared" si="14"/>
        <v>23041.45</v>
      </c>
    </row>
    <row r="108" spans="1:12" ht="25.5" x14ac:dyDescent="0.2">
      <c r="A108" s="58" t="s">
        <v>446</v>
      </c>
      <c r="B108" s="14">
        <v>5</v>
      </c>
      <c r="C108" s="138">
        <v>9216.59</v>
      </c>
      <c r="D108" s="187">
        <f t="shared" si="14"/>
        <v>46082.95</v>
      </c>
    </row>
    <row r="109" spans="1:12" ht="38.25" x14ac:dyDescent="0.2">
      <c r="A109" s="58" t="s">
        <v>445</v>
      </c>
      <c r="B109" s="14">
        <v>6</v>
      </c>
      <c r="C109" s="138">
        <v>7680.49</v>
      </c>
      <c r="D109" s="187">
        <f t="shared" si="14"/>
        <v>38402.449999999997</v>
      </c>
    </row>
    <row r="110" spans="1:12" ht="25.5" x14ac:dyDescent="0.2">
      <c r="A110" s="58" t="s">
        <v>444</v>
      </c>
      <c r="B110" s="14">
        <v>7</v>
      </c>
      <c r="C110" s="138">
        <v>4608.29</v>
      </c>
      <c r="D110" s="187">
        <f t="shared" si="14"/>
        <v>23041.45</v>
      </c>
    </row>
    <row r="111" spans="1:12" ht="38.25" x14ac:dyDescent="0.2">
      <c r="A111" s="58" t="s">
        <v>449</v>
      </c>
      <c r="B111" s="14">
        <v>8</v>
      </c>
      <c r="C111" s="138">
        <v>8813.36</v>
      </c>
      <c r="D111" s="187">
        <f t="shared" si="14"/>
        <v>44066.8</v>
      </c>
    </row>
    <row r="112" spans="1:12" ht="38.25" x14ac:dyDescent="0.2">
      <c r="A112" s="58" t="s">
        <v>448</v>
      </c>
      <c r="B112" s="14">
        <v>9</v>
      </c>
      <c r="C112" s="138">
        <v>8813.36</v>
      </c>
      <c r="D112" s="187">
        <f t="shared" si="14"/>
        <v>44066.8</v>
      </c>
    </row>
    <row r="113" spans="1:4" x14ac:dyDescent="0.2">
      <c r="A113" s="14" t="s">
        <v>361</v>
      </c>
      <c r="B113" s="14">
        <v>9000</v>
      </c>
      <c r="C113" s="138"/>
      <c r="D113" s="109">
        <f>SUM(D104:D112)+0.12</f>
        <v>394009.22000000003</v>
      </c>
    </row>
  </sheetData>
  <mergeCells count="74">
    <mergeCell ref="A89:A92"/>
    <mergeCell ref="B89:B92"/>
    <mergeCell ref="C89:C92"/>
    <mergeCell ref="D89:K89"/>
    <mergeCell ref="L89:L92"/>
    <mergeCell ref="D90:D92"/>
    <mergeCell ref="E90:K90"/>
    <mergeCell ref="E91:E92"/>
    <mergeCell ref="F91:F92"/>
    <mergeCell ref="G91:G92"/>
    <mergeCell ref="H91:I91"/>
    <mergeCell ref="J91:K91"/>
    <mergeCell ref="L74:L77"/>
    <mergeCell ref="D75:D77"/>
    <mergeCell ref="E75:K75"/>
    <mergeCell ref="E76:E77"/>
    <mergeCell ref="F76:F77"/>
    <mergeCell ref="G76:G77"/>
    <mergeCell ref="H76:I76"/>
    <mergeCell ref="J76:K76"/>
    <mergeCell ref="A74:A77"/>
    <mergeCell ref="B74:B77"/>
    <mergeCell ref="C74:C77"/>
    <mergeCell ref="D74:K74"/>
    <mergeCell ref="A56:A59"/>
    <mergeCell ref="B56:B59"/>
    <mergeCell ref="C56:C59"/>
    <mergeCell ref="D56:K56"/>
    <mergeCell ref="J66:L66"/>
    <mergeCell ref="L56:L59"/>
    <mergeCell ref="D57:D59"/>
    <mergeCell ref="E57:K57"/>
    <mergeCell ref="E58:E59"/>
    <mergeCell ref="F58:F59"/>
    <mergeCell ref="G58:G59"/>
    <mergeCell ref="H58:I58"/>
    <mergeCell ref="J58:K58"/>
    <mergeCell ref="L34:L37"/>
    <mergeCell ref="D35:D37"/>
    <mergeCell ref="E35:K35"/>
    <mergeCell ref="E36:E37"/>
    <mergeCell ref="F36:F37"/>
    <mergeCell ref="G36:G37"/>
    <mergeCell ref="H36:I36"/>
    <mergeCell ref="J36:K36"/>
    <mergeCell ref="A34:A37"/>
    <mergeCell ref="B34:B37"/>
    <mergeCell ref="C34:C37"/>
    <mergeCell ref="D34:K34"/>
    <mergeCell ref="H5:I5"/>
    <mergeCell ref="J5:K5"/>
    <mergeCell ref="F5:F6"/>
    <mergeCell ref="G5:G6"/>
    <mergeCell ref="E23:E24"/>
    <mergeCell ref="F23:F24"/>
    <mergeCell ref="B3:B6"/>
    <mergeCell ref="C3:C6"/>
    <mergeCell ref="D3:K3"/>
    <mergeCell ref="A1:L1"/>
    <mergeCell ref="A21:A24"/>
    <mergeCell ref="B21:B24"/>
    <mergeCell ref="C21:C24"/>
    <mergeCell ref="D21:K21"/>
    <mergeCell ref="L21:L24"/>
    <mergeCell ref="D22:D24"/>
    <mergeCell ref="L3:L6"/>
    <mergeCell ref="D4:D6"/>
    <mergeCell ref="E4:K4"/>
    <mergeCell ref="E5:E6"/>
    <mergeCell ref="G23:G24"/>
    <mergeCell ref="H23:I23"/>
    <mergeCell ref="J23:K23"/>
    <mergeCell ref="E22:K22"/>
    <mergeCell ref="A3:A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3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3"/>
  <sheetViews>
    <sheetView view="pageBreakPreview" topLeftCell="A97" zoomScale="60" zoomScaleNormal="100" workbookViewId="0">
      <selection activeCell="C104" sqref="C104:D112"/>
    </sheetView>
  </sheetViews>
  <sheetFormatPr defaultRowHeight="12.75" x14ac:dyDescent="0.2"/>
  <cols>
    <col min="1" max="1" width="21.42578125" style="3" customWidth="1"/>
    <col min="2" max="2" width="9.140625" style="3"/>
    <col min="3" max="5" width="10.5703125" style="3" customWidth="1"/>
    <col min="6" max="6" width="13.28515625" style="3" customWidth="1"/>
    <col min="7" max="7" width="13.7109375" style="3" customWidth="1"/>
    <col min="8" max="8" width="13.85546875" style="3" customWidth="1"/>
    <col min="9" max="9" width="13.140625" style="3" customWidth="1"/>
    <col min="10" max="10" width="12.5703125" style="3" customWidth="1"/>
    <col min="11" max="11" width="10.5703125" style="3" customWidth="1"/>
    <col min="12" max="12" width="15.28515625" style="3" customWidth="1"/>
    <col min="13" max="13" width="9.140625" style="3"/>
    <col min="14" max="14" width="15.140625" style="3" customWidth="1"/>
    <col min="15" max="16384" width="9.140625" style="3"/>
  </cols>
  <sheetData>
    <row r="1" spans="1:14" ht="21" customHeight="1" x14ac:dyDescent="0.2">
      <c r="A1" s="3" t="s">
        <v>457</v>
      </c>
    </row>
    <row r="2" spans="1:14" ht="20.25" customHeight="1" x14ac:dyDescent="0.2">
      <c r="A2" s="3" t="s">
        <v>469</v>
      </c>
    </row>
    <row r="3" spans="1:14" ht="12.75" customHeight="1" x14ac:dyDescent="0.2">
      <c r="A3" s="237" t="s">
        <v>189</v>
      </c>
      <c r="B3" s="237" t="s">
        <v>1</v>
      </c>
      <c r="C3" s="237" t="s">
        <v>190</v>
      </c>
      <c r="D3" s="237" t="s">
        <v>191</v>
      </c>
      <c r="E3" s="237"/>
      <c r="F3" s="237"/>
      <c r="G3" s="237"/>
      <c r="H3" s="237"/>
      <c r="I3" s="237"/>
      <c r="J3" s="237"/>
      <c r="K3" s="237"/>
      <c r="L3" s="237" t="s">
        <v>192</v>
      </c>
    </row>
    <row r="4" spans="1:14" ht="33" customHeight="1" x14ac:dyDescent="0.2">
      <c r="A4" s="237"/>
      <c r="B4" s="237"/>
      <c r="C4" s="237"/>
      <c r="D4" s="237" t="s">
        <v>193</v>
      </c>
      <c r="E4" s="237" t="s">
        <v>14</v>
      </c>
      <c r="F4" s="237"/>
      <c r="G4" s="237"/>
      <c r="H4" s="237"/>
      <c r="I4" s="237"/>
      <c r="J4" s="237"/>
      <c r="K4" s="237"/>
      <c r="L4" s="237"/>
      <c r="N4" s="50">
        <f>L18+L30+L57+L69+L87+L100+K103</f>
        <v>21379228.994479999</v>
      </c>
    </row>
    <row r="5" spans="1:14" x14ac:dyDescent="0.2">
      <c r="A5" s="237"/>
      <c r="B5" s="237"/>
      <c r="C5" s="237"/>
      <c r="D5" s="237"/>
      <c r="E5" s="237" t="s">
        <v>194</v>
      </c>
      <c r="F5" s="237" t="s">
        <v>195</v>
      </c>
      <c r="G5" s="237" t="s">
        <v>196</v>
      </c>
      <c r="H5" s="237" t="s">
        <v>197</v>
      </c>
      <c r="I5" s="237"/>
      <c r="J5" s="237" t="s">
        <v>198</v>
      </c>
      <c r="K5" s="237"/>
      <c r="L5" s="237"/>
    </row>
    <row r="6" spans="1:14" ht="51" x14ac:dyDescent="0.2">
      <c r="A6" s="237"/>
      <c r="B6" s="237"/>
      <c r="C6" s="237"/>
      <c r="D6" s="237"/>
      <c r="E6" s="237"/>
      <c r="F6" s="237"/>
      <c r="G6" s="237"/>
      <c r="H6" s="96" t="s">
        <v>199</v>
      </c>
      <c r="I6" s="96" t="s">
        <v>200</v>
      </c>
      <c r="J6" s="96" t="s">
        <v>199</v>
      </c>
      <c r="K6" s="96" t="s">
        <v>201</v>
      </c>
      <c r="L6" s="237"/>
    </row>
    <row r="7" spans="1:14" x14ac:dyDescent="0.2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</row>
    <row r="8" spans="1:14" x14ac:dyDescent="0.2">
      <c r="A8" s="97" t="s">
        <v>291</v>
      </c>
      <c r="B8" s="96">
        <v>1</v>
      </c>
      <c r="C8" s="97">
        <v>0.5</v>
      </c>
      <c r="D8" s="99">
        <f t="shared" ref="D8:D17" si="0">E8+F8+G8+I8+K8</f>
        <v>13371.279999999999</v>
      </c>
      <c r="E8" s="99">
        <v>7267</v>
      </c>
      <c r="F8" s="99"/>
      <c r="G8" s="99">
        <v>1090.05</v>
      </c>
      <c r="H8" s="97">
        <v>30</v>
      </c>
      <c r="I8" s="99">
        <f t="shared" ref="I8:I17" si="1">(E8+F8+G8)*H8/100</f>
        <v>2507.1149999999998</v>
      </c>
      <c r="J8" s="97">
        <v>30</v>
      </c>
      <c r="K8" s="99">
        <f t="shared" ref="K8:K17" si="2">(E8+F8+G8)*J8/100</f>
        <v>2507.1149999999998</v>
      </c>
      <c r="L8" s="80">
        <f t="shared" ref="L8:L16" si="3">C8*D8*12</f>
        <v>80227.679999999993</v>
      </c>
    </row>
    <row r="9" spans="1:14" x14ac:dyDescent="0.2">
      <c r="A9" s="97" t="s">
        <v>292</v>
      </c>
      <c r="B9" s="96">
        <f t="shared" ref="B9:B16" si="4">B8+1</f>
        <v>2</v>
      </c>
      <c r="C9" s="97">
        <v>1</v>
      </c>
      <c r="D9" s="99">
        <f t="shared" si="0"/>
        <v>11682.880000000001</v>
      </c>
      <c r="E9" s="99">
        <v>6638</v>
      </c>
      <c r="F9" s="99"/>
      <c r="G9" s="99">
        <v>663.8</v>
      </c>
      <c r="H9" s="97">
        <v>30</v>
      </c>
      <c r="I9" s="99">
        <f t="shared" si="1"/>
        <v>2190.54</v>
      </c>
      <c r="J9" s="97">
        <v>30</v>
      </c>
      <c r="K9" s="99">
        <f t="shared" si="2"/>
        <v>2190.54</v>
      </c>
      <c r="L9" s="80">
        <f t="shared" si="3"/>
        <v>140194.56</v>
      </c>
    </row>
    <row r="10" spans="1:14" x14ac:dyDescent="0.2">
      <c r="A10" s="97" t="s">
        <v>293</v>
      </c>
      <c r="B10" s="96">
        <f t="shared" si="4"/>
        <v>3</v>
      </c>
      <c r="C10" s="97">
        <v>1</v>
      </c>
      <c r="D10" s="99">
        <f t="shared" si="0"/>
        <v>11493.36</v>
      </c>
      <c r="E10" s="99">
        <v>5321</v>
      </c>
      <c r="F10" s="99"/>
      <c r="G10" s="99">
        <v>1862.35</v>
      </c>
      <c r="H10" s="97">
        <v>30</v>
      </c>
      <c r="I10" s="99">
        <f t="shared" si="1"/>
        <v>2155.0050000000001</v>
      </c>
      <c r="J10" s="97">
        <v>30</v>
      </c>
      <c r="K10" s="99">
        <f t="shared" si="2"/>
        <v>2155.0050000000001</v>
      </c>
      <c r="L10" s="80">
        <f t="shared" si="3"/>
        <v>137920.32000000001</v>
      </c>
    </row>
    <row r="11" spans="1:14" x14ac:dyDescent="0.2">
      <c r="A11" s="97" t="s">
        <v>294</v>
      </c>
      <c r="B11" s="96">
        <f t="shared" si="4"/>
        <v>4</v>
      </c>
      <c r="C11" s="97">
        <v>0.5</v>
      </c>
      <c r="D11" s="99">
        <f t="shared" si="0"/>
        <v>11627.2</v>
      </c>
      <c r="E11" s="99">
        <v>7267</v>
      </c>
      <c r="F11" s="99"/>
      <c r="G11" s="99"/>
      <c r="H11" s="97">
        <v>30</v>
      </c>
      <c r="I11" s="99">
        <f t="shared" si="1"/>
        <v>2180.1</v>
      </c>
      <c r="J11" s="97">
        <v>30</v>
      </c>
      <c r="K11" s="99">
        <f t="shared" si="2"/>
        <v>2180.1</v>
      </c>
      <c r="L11" s="80">
        <f t="shared" si="3"/>
        <v>69763.200000000012</v>
      </c>
    </row>
    <row r="12" spans="1:14" x14ac:dyDescent="0.2">
      <c r="A12" s="97" t="s">
        <v>295</v>
      </c>
      <c r="B12" s="96">
        <f t="shared" si="4"/>
        <v>5</v>
      </c>
      <c r="C12" s="97">
        <v>0.5</v>
      </c>
      <c r="D12" s="99">
        <f t="shared" si="0"/>
        <v>11627.2</v>
      </c>
      <c r="E12" s="99">
        <v>7267</v>
      </c>
      <c r="F12" s="99"/>
      <c r="G12" s="99"/>
      <c r="H12" s="97">
        <v>30</v>
      </c>
      <c r="I12" s="99">
        <f t="shared" si="1"/>
        <v>2180.1</v>
      </c>
      <c r="J12" s="97">
        <v>30</v>
      </c>
      <c r="K12" s="99">
        <f t="shared" si="2"/>
        <v>2180.1</v>
      </c>
      <c r="L12" s="80">
        <f t="shared" si="3"/>
        <v>69763.200000000012</v>
      </c>
    </row>
    <row r="13" spans="1:14" x14ac:dyDescent="0.2">
      <c r="A13" s="97" t="s">
        <v>296</v>
      </c>
      <c r="B13" s="96">
        <f t="shared" si="4"/>
        <v>6</v>
      </c>
      <c r="C13" s="97">
        <v>4.67</v>
      </c>
      <c r="D13" s="99">
        <f t="shared" si="0"/>
        <v>42962.207999999999</v>
      </c>
      <c r="E13" s="99">
        <v>6378</v>
      </c>
      <c r="F13" s="99"/>
      <c r="G13" s="99">
        <v>20473.38</v>
      </c>
      <c r="H13" s="97">
        <v>30</v>
      </c>
      <c r="I13" s="99">
        <f t="shared" si="1"/>
        <v>8055.4140000000007</v>
      </c>
      <c r="J13" s="97">
        <v>30</v>
      </c>
      <c r="K13" s="99">
        <f t="shared" si="2"/>
        <v>8055.4140000000007</v>
      </c>
      <c r="L13" s="80">
        <f t="shared" si="3"/>
        <v>2407602.13632</v>
      </c>
    </row>
    <row r="14" spans="1:14" x14ac:dyDescent="0.2">
      <c r="A14" s="97" t="s">
        <v>297</v>
      </c>
      <c r="B14" s="96">
        <f t="shared" si="4"/>
        <v>7</v>
      </c>
      <c r="C14" s="97">
        <v>50.77</v>
      </c>
      <c r="D14" s="99">
        <f t="shared" si="0"/>
        <v>15971.984</v>
      </c>
      <c r="E14" s="99">
        <v>7267</v>
      </c>
      <c r="F14" s="99">
        <v>363.35</v>
      </c>
      <c r="G14" s="99">
        <v>2352.14</v>
      </c>
      <c r="H14" s="97">
        <v>30</v>
      </c>
      <c r="I14" s="99">
        <f t="shared" si="1"/>
        <v>2994.7470000000003</v>
      </c>
      <c r="J14" s="97">
        <v>30</v>
      </c>
      <c r="K14" s="99">
        <f t="shared" si="2"/>
        <v>2994.7470000000003</v>
      </c>
      <c r="L14" s="80">
        <f t="shared" si="3"/>
        <v>9730771.5321600009</v>
      </c>
    </row>
    <row r="15" spans="1:14" x14ac:dyDescent="0.2">
      <c r="A15" s="97" t="s">
        <v>455</v>
      </c>
      <c r="B15" s="96">
        <f t="shared" si="4"/>
        <v>8</v>
      </c>
      <c r="C15" s="97">
        <v>0.5</v>
      </c>
      <c r="D15" s="99">
        <f t="shared" si="0"/>
        <v>10204.799999999999</v>
      </c>
      <c r="E15" s="99">
        <v>6378</v>
      </c>
      <c r="F15" s="99"/>
      <c r="G15" s="99"/>
      <c r="H15" s="97">
        <v>30</v>
      </c>
      <c r="I15" s="99">
        <f t="shared" si="1"/>
        <v>1913.4</v>
      </c>
      <c r="J15" s="97">
        <v>30</v>
      </c>
      <c r="K15" s="99">
        <f t="shared" si="2"/>
        <v>1913.4</v>
      </c>
      <c r="L15" s="80">
        <f t="shared" si="3"/>
        <v>61228.799999999996</v>
      </c>
    </row>
    <row r="16" spans="1:14" x14ac:dyDescent="0.2">
      <c r="A16" s="97" t="s">
        <v>298</v>
      </c>
      <c r="B16" s="96">
        <f t="shared" si="4"/>
        <v>9</v>
      </c>
      <c r="C16" s="97">
        <v>1</v>
      </c>
      <c r="D16" s="99">
        <f t="shared" si="0"/>
        <v>11735.52</v>
      </c>
      <c r="E16" s="99">
        <v>6378</v>
      </c>
      <c r="F16" s="99"/>
      <c r="G16" s="99">
        <v>956.7</v>
      </c>
      <c r="H16" s="97">
        <v>30</v>
      </c>
      <c r="I16" s="99">
        <f t="shared" si="1"/>
        <v>2200.41</v>
      </c>
      <c r="J16" s="97">
        <v>30</v>
      </c>
      <c r="K16" s="99">
        <f t="shared" si="2"/>
        <v>2200.41</v>
      </c>
      <c r="L16" s="80">
        <f t="shared" si="3"/>
        <v>140826.23999999999</v>
      </c>
    </row>
    <row r="17" spans="1:12" ht="25.5" x14ac:dyDescent="0.2">
      <c r="A17" s="97" t="s">
        <v>299</v>
      </c>
      <c r="B17" s="96"/>
      <c r="C17" s="97"/>
      <c r="D17" s="99">
        <f t="shared" si="0"/>
        <v>57932.959999999999</v>
      </c>
      <c r="E17" s="99"/>
      <c r="F17" s="99"/>
      <c r="G17" s="99">
        <v>36208.1</v>
      </c>
      <c r="H17" s="97">
        <v>30</v>
      </c>
      <c r="I17" s="99">
        <f t="shared" si="1"/>
        <v>10862.43</v>
      </c>
      <c r="J17" s="97">
        <v>30</v>
      </c>
      <c r="K17" s="99">
        <f t="shared" si="2"/>
        <v>10862.43</v>
      </c>
      <c r="L17" s="99">
        <f>D17*12+4926.81</f>
        <v>700122.33000000007</v>
      </c>
    </row>
    <row r="18" spans="1:12" x14ac:dyDescent="0.2">
      <c r="A18" s="97" t="s">
        <v>140</v>
      </c>
      <c r="B18" s="96">
        <v>9000</v>
      </c>
      <c r="C18" s="96" t="s">
        <v>11</v>
      </c>
      <c r="D18" s="99">
        <f>SUM(D8:D17)</f>
        <v>198609.39199999999</v>
      </c>
      <c r="E18" s="99">
        <f>SUM(E8:E17)</f>
        <v>60161</v>
      </c>
      <c r="F18" s="99">
        <f>SUM(F8:F17)</f>
        <v>363.35</v>
      </c>
      <c r="G18" s="99">
        <f>SUM(G8:G17)</f>
        <v>63606.520000000004</v>
      </c>
      <c r="H18" s="99"/>
      <c r="I18" s="99">
        <f>SUM(I8:I17)</f>
        <v>37239.260999999999</v>
      </c>
      <c r="J18" s="99"/>
      <c r="K18" s="99">
        <f>SUM(K8:K17)</f>
        <v>37239.260999999999</v>
      </c>
      <c r="L18" s="108">
        <f>SUM(L8:L17)</f>
        <v>13538419.998480001</v>
      </c>
    </row>
    <row r="20" spans="1:12" x14ac:dyDescent="0.2">
      <c r="A20" s="3" t="s">
        <v>473</v>
      </c>
    </row>
    <row r="21" spans="1:12" x14ac:dyDescent="0.2">
      <c r="A21" s="237" t="s">
        <v>189</v>
      </c>
      <c r="B21" s="237" t="s">
        <v>1</v>
      </c>
      <c r="C21" s="237" t="s">
        <v>190</v>
      </c>
      <c r="D21" s="237" t="s">
        <v>191</v>
      </c>
      <c r="E21" s="237"/>
      <c r="F21" s="237"/>
      <c r="G21" s="237"/>
      <c r="H21" s="237"/>
      <c r="I21" s="237"/>
      <c r="J21" s="237"/>
      <c r="K21" s="237"/>
      <c r="L21" s="237" t="s">
        <v>192</v>
      </c>
    </row>
    <row r="22" spans="1:12" x14ac:dyDescent="0.2">
      <c r="A22" s="237"/>
      <c r="B22" s="237"/>
      <c r="C22" s="237"/>
      <c r="D22" s="237" t="s">
        <v>193</v>
      </c>
      <c r="E22" s="237" t="s">
        <v>14</v>
      </c>
      <c r="F22" s="237"/>
      <c r="G22" s="237"/>
      <c r="H22" s="237"/>
      <c r="I22" s="237"/>
      <c r="J22" s="237"/>
      <c r="K22" s="237"/>
      <c r="L22" s="237"/>
    </row>
    <row r="23" spans="1:12" x14ac:dyDescent="0.2">
      <c r="A23" s="237"/>
      <c r="B23" s="237"/>
      <c r="C23" s="237"/>
      <c r="D23" s="237"/>
      <c r="E23" s="237" t="s">
        <v>194</v>
      </c>
      <c r="F23" s="237" t="s">
        <v>195</v>
      </c>
      <c r="G23" s="237" t="s">
        <v>196</v>
      </c>
      <c r="H23" s="237" t="s">
        <v>197</v>
      </c>
      <c r="I23" s="237"/>
      <c r="J23" s="237" t="s">
        <v>198</v>
      </c>
      <c r="K23" s="237"/>
      <c r="L23" s="237"/>
    </row>
    <row r="24" spans="1:12" ht="51" x14ac:dyDescent="0.2">
      <c r="A24" s="237"/>
      <c r="B24" s="237"/>
      <c r="C24" s="237"/>
      <c r="D24" s="237"/>
      <c r="E24" s="237"/>
      <c r="F24" s="237"/>
      <c r="G24" s="237"/>
      <c r="H24" s="96" t="s">
        <v>199</v>
      </c>
      <c r="I24" s="96" t="s">
        <v>200</v>
      </c>
      <c r="J24" s="96" t="s">
        <v>199</v>
      </c>
      <c r="K24" s="96" t="s">
        <v>201</v>
      </c>
      <c r="L24" s="237"/>
    </row>
    <row r="25" spans="1:12" x14ac:dyDescent="0.2">
      <c r="A25" s="96">
        <v>1</v>
      </c>
      <c r="B25" s="96">
        <v>2</v>
      </c>
      <c r="C25" s="96">
        <v>3</v>
      </c>
      <c r="D25" s="96">
        <v>4</v>
      </c>
      <c r="E25" s="96">
        <v>5</v>
      </c>
      <c r="F25" s="96">
        <v>6</v>
      </c>
      <c r="G25" s="96">
        <v>7</v>
      </c>
      <c r="H25" s="96">
        <v>8</v>
      </c>
      <c r="I25" s="96">
        <v>9</v>
      </c>
      <c r="J25" s="96">
        <v>10</v>
      </c>
      <c r="K25" s="96">
        <v>11</v>
      </c>
      <c r="L25" s="96">
        <v>12</v>
      </c>
    </row>
    <row r="26" spans="1:12" ht="25.5" x14ac:dyDescent="0.2">
      <c r="A26" s="97" t="s">
        <v>300</v>
      </c>
      <c r="B26" s="96">
        <v>1</v>
      </c>
      <c r="C26" s="97">
        <v>0.99</v>
      </c>
      <c r="D26" s="99">
        <f>E26+F26+G26+I26+K26</f>
        <v>11109.119999999999</v>
      </c>
      <c r="E26" s="99">
        <v>5786</v>
      </c>
      <c r="F26" s="99"/>
      <c r="G26" s="99">
        <v>1157.2</v>
      </c>
      <c r="H26" s="97">
        <v>30</v>
      </c>
      <c r="I26" s="99">
        <f>(E26+F26+G26)*H26/100</f>
        <v>2082.96</v>
      </c>
      <c r="J26" s="97">
        <v>30</v>
      </c>
      <c r="K26" s="99">
        <f>(E26+F26+G26)*J26/100</f>
        <v>2082.96</v>
      </c>
      <c r="L26" s="99">
        <f>C26*D26*12</f>
        <v>131976.34559999997</v>
      </c>
    </row>
    <row r="27" spans="1:12" x14ac:dyDescent="0.2">
      <c r="A27" s="97" t="s">
        <v>301</v>
      </c>
      <c r="B27" s="96">
        <f>B26+1</f>
        <v>2</v>
      </c>
      <c r="C27" s="97">
        <v>1</v>
      </c>
      <c r="D27" s="99">
        <f>E27+F27+G27+I27+K27</f>
        <v>11150.400000000001</v>
      </c>
      <c r="E27" s="99">
        <v>6060</v>
      </c>
      <c r="F27" s="99"/>
      <c r="G27" s="99">
        <v>909</v>
      </c>
      <c r="H27" s="97">
        <v>30</v>
      </c>
      <c r="I27" s="99">
        <f>(E27+F27+G27)*H27/100</f>
        <v>2090.6999999999998</v>
      </c>
      <c r="J27" s="97">
        <v>30</v>
      </c>
      <c r="K27" s="99">
        <f>(E27+F27+G27)*J27/100</f>
        <v>2090.6999999999998</v>
      </c>
      <c r="L27" s="99">
        <f>C27*D27*12</f>
        <v>133804.80000000002</v>
      </c>
    </row>
    <row r="28" spans="1:12" x14ac:dyDescent="0.2">
      <c r="A28" s="97" t="s">
        <v>301</v>
      </c>
      <c r="B28" s="96">
        <f>B27+1</f>
        <v>3</v>
      </c>
      <c r="C28" s="97"/>
      <c r="D28" s="99">
        <f>E28+F28+G28+I28+K28</f>
        <v>0</v>
      </c>
      <c r="E28" s="99"/>
      <c r="F28" s="99"/>
      <c r="G28" s="99"/>
      <c r="H28" s="97">
        <v>30</v>
      </c>
      <c r="I28" s="99">
        <f>(E28+F28+G28)*H28/100</f>
        <v>0</v>
      </c>
      <c r="J28" s="97">
        <v>30</v>
      </c>
      <c r="K28" s="99">
        <f>(E28+F28+G28)*J28/100</f>
        <v>0</v>
      </c>
      <c r="L28" s="99">
        <f>C28*D28*12</f>
        <v>0</v>
      </c>
    </row>
    <row r="29" spans="1:12" ht="25.5" x14ac:dyDescent="0.2">
      <c r="A29" s="97" t="s">
        <v>299</v>
      </c>
      <c r="B29" s="96"/>
      <c r="C29" s="97"/>
      <c r="D29" s="99">
        <f>E29+F29+G29+I29+K29</f>
        <v>35149.072</v>
      </c>
      <c r="E29" s="99"/>
      <c r="F29" s="99"/>
      <c r="G29" s="99">
        <v>21968.17</v>
      </c>
      <c r="H29" s="97">
        <v>30</v>
      </c>
      <c r="I29" s="99">
        <f>(E29+F29+G29)*H29/100</f>
        <v>6590.451</v>
      </c>
      <c r="J29" s="97">
        <v>30</v>
      </c>
      <c r="K29" s="99">
        <f>(E29+F29+G29)*J29/100</f>
        <v>6590.451</v>
      </c>
      <c r="L29" s="99">
        <f>D29*12</f>
        <v>421788.864</v>
      </c>
    </row>
    <row r="30" spans="1:12" x14ac:dyDescent="0.2">
      <c r="A30" s="97" t="s">
        <v>140</v>
      </c>
      <c r="B30" s="96">
        <v>9000</v>
      </c>
      <c r="C30" s="96" t="s">
        <v>11</v>
      </c>
      <c r="D30" s="99">
        <f>SUM(D26:D29)</f>
        <v>57408.592000000004</v>
      </c>
      <c r="E30" s="99">
        <f>SUM(E26:E29)</f>
        <v>11846</v>
      </c>
      <c r="F30" s="99">
        <f>SUM(F26:F29)</f>
        <v>0</v>
      </c>
      <c r="G30" s="99">
        <f>SUM(G26:G29)</f>
        <v>24034.37</v>
      </c>
      <c r="H30" s="99"/>
      <c r="I30" s="99">
        <f>SUM(I26:I29)</f>
        <v>10764.111000000001</v>
      </c>
      <c r="J30" s="99"/>
      <c r="K30" s="99">
        <f>SUM(K26:K29)</f>
        <v>10764.111000000001</v>
      </c>
      <c r="L30" s="108">
        <v>687570</v>
      </c>
    </row>
    <row r="31" spans="1:12" x14ac:dyDescent="0.2">
      <c r="A31" s="148"/>
      <c r="B31" s="136"/>
      <c r="C31" s="136"/>
      <c r="D31" s="149"/>
      <c r="E31" s="149"/>
      <c r="F31" s="149"/>
      <c r="G31" s="149"/>
      <c r="H31" s="149"/>
      <c r="I31" s="149"/>
      <c r="J31" s="149"/>
      <c r="K31" s="149"/>
      <c r="L31" s="150"/>
    </row>
    <row r="32" spans="1:12" x14ac:dyDescent="0.2">
      <c r="A32" s="148"/>
      <c r="B32" s="136"/>
      <c r="C32" s="136"/>
      <c r="D32" s="149"/>
      <c r="E32" s="149"/>
      <c r="F32" s="149"/>
      <c r="G32" s="149"/>
      <c r="H32" s="149"/>
      <c r="I32" s="149"/>
      <c r="J32" s="149"/>
      <c r="K32" s="149"/>
      <c r="L32" s="150"/>
    </row>
    <row r="33" spans="1:12" x14ac:dyDescent="0.2">
      <c r="A33" s="148"/>
      <c r="B33" s="136"/>
      <c r="C33" s="136"/>
      <c r="D33" s="149"/>
      <c r="E33" s="149"/>
      <c r="F33" s="149"/>
      <c r="G33" s="149"/>
      <c r="H33" s="149"/>
      <c r="I33" s="149"/>
      <c r="J33" s="149"/>
      <c r="K33" s="149"/>
      <c r="L33" s="150"/>
    </row>
    <row r="34" spans="1:12" x14ac:dyDescent="0.2">
      <c r="A34" s="148"/>
      <c r="B34" s="136"/>
      <c r="C34" s="136"/>
      <c r="D34" s="149"/>
      <c r="E34" s="149"/>
      <c r="F34" s="149"/>
      <c r="G34" s="149"/>
      <c r="H34" s="149"/>
      <c r="I34" s="149"/>
      <c r="J34" s="149"/>
      <c r="K34" s="149"/>
      <c r="L34" s="150"/>
    </row>
    <row r="35" spans="1:12" x14ac:dyDescent="0.2">
      <c r="A35" s="148"/>
      <c r="B35" s="136"/>
      <c r="C35" s="136"/>
      <c r="D35" s="149"/>
      <c r="E35" s="149"/>
      <c r="F35" s="149"/>
      <c r="G35" s="149"/>
      <c r="H35" s="149"/>
      <c r="I35" s="149"/>
      <c r="J35" s="149"/>
      <c r="K35" s="149"/>
      <c r="L35" s="150"/>
    </row>
    <row r="36" spans="1:12" x14ac:dyDescent="0.2">
      <c r="A36" s="148"/>
      <c r="B36" s="136"/>
      <c r="C36" s="136"/>
      <c r="D36" s="149"/>
      <c r="E36" s="149"/>
      <c r="F36" s="149"/>
      <c r="G36" s="149"/>
      <c r="H36" s="149"/>
      <c r="I36" s="149"/>
      <c r="J36" s="149"/>
      <c r="K36" s="149"/>
      <c r="L36" s="150"/>
    </row>
    <row r="38" spans="1:12" x14ac:dyDescent="0.2">
      <c r="A38" s="3" t="s">
        <v>470</v>
      </c>
    </row>
    <row r="39" spans="1:12" x14ac:dyDescent="0.2">
      <c r="A39" s="237" t="s">
        <v>189</v>
      </c>
      <c r="B39" s="237" t="s">
        <v>1</v>
      </c>
      <c r="C39" s="237" t="s">
        <v>190</v>
      </c>
      <c r="D39" s="237" t="s">
        <v>191</v>
      </c>
      <c r="E39" s="237"/>
      <c r="F39" s="237"/>
      <c r="G39" s="237"/>
      <c r="H39" s="237"/>
      <c r="I39" s="237"/>
      <c r="J39" s="237"/>
      <c r="K39" s="237"/>
      <c r="L39" s="237" t="s">
        <v>192</v>
      </c>
    </row>
    <row r="40" spans="1:12" x14ac:dyDescent="0.2">
      <c r="A40" s="237"/>
      <c r="B40" s="237"/>
      <c r="C40" s="237"/>
      <c r="D40" s="237" t="s">
        <v>193</v>
      </c>
      <c r="E40" s="237" t="s">
        <v>14</v>
      </c>
      <c r="F40" s="237"/>
      <c r="G40" s="237"/>
      <c r="H40" s="237"/>
      <c r="I40" s="237"/>
      <c r="J40" s="237"/>
      <c r="K40" s="237"/>
      <c r="L40" s="237"/>
    </row>
    <row r="41" spans="1:12" x14ac:dyDescent="0.2">
      <c r="A41" s="237"/>
      <c r="B41" s="237"/>
      <c r="C41" s="237"/>
      <c r="D41" s="237"/>
      <c r="E41" s="237" t="s">
        <v>194</v>
      </c>
      <c r="F41" s="237" t="s">
        <v>195</v>
      </c>
      <c r="G41" s="237" t="s">
        <v>196</v>
      </c>
      <c r="H41" s="237" t="s">
        <v>197</v>
      </c>
      <c r="I41" s="237"/>
      <c r="J41" s="237" t="s">
        <v>198</v>
      </c>
      <c r="K41" s="237"/>
      <c r="L41" s="237"/>
    </row>
    <row r="42" spans="1:12" ht="51" x14ac:dyDescent="0.2">
      <c r="A42" s="237"/>
      <c r="B42" s="237"/>
      <c r="C42" s="237"/>
      <c r="D42" s="237"/>
      <c r="E42" s="237"/>
      <c r="F42" s="237"/>
      <c r="G42" s="237"/>
      <c r="H42" s="96" t="s">
        <v>199</v>
      </c>
      <c r="I42" s="96" t="s">
        <v>200</v>
      </c>
      <c r="J42" s="96" t="s">
        <v>199</v>
      </c>
      <c r="K42" s="96" t="s">
        <v>201</v>
      </c>
      <c r="L42" s="237"/>
    </row>
    <row r="43" spans="1:12" x14ac:dyDescent="0.2">
      <c r="A43" s="96">
        <v>1</v>
      </c>
      <c r="B43" s="96">
        <v>2</v>
      </c>
      <c r="C43" s="96">
        <v>3</v>
      </c>
      <c r="D43" s="96">
        <v>4</v>
      </c>
      <c r="E43" s="96">
        <v>5</v>
      </c>
      <c r="F43" s="96">
        <v>6</v>
      </c>
      <c r="G43" s="96">
        <v>7</v>
      </c>
      <c r="H43" s="96">
        <v>8</v>
      </c>
      <c r="I43" s="96">
        <v>9</v>
      </c>
      <c r="J43" s="96">
        <v>10</v>
      </c>
      <c r="K43" s="96">
        <v>11</v>
      </c>
      <c r="L43" s="96">
        <v>12</v>
      </c>
    </row>
    <row r="44" spans="1:12" x14ac:dyDescent="0.2">
      <c r="A44" s="97" t="s">
        <v>302</v>
      </c>
      <c r="B44" s="96">
        <v>1</v>
      </c>
      <c r="C44" s="97">
        <v>1</v>
      </c>
      <c r="D44" s="99">
        <f t="shared" ref="D44:D54" si="5">E44+F44+G44+I44+K44</f>
        <v>26182.800000000003</v>
      </c>
      <c r="E44" s="99">
        <v>15585</v>
      </c>
      <c r="F44" s="99"/>
      <c r="G44" s="99">
        <v>779.25</v>
      </c>
      <c r="H44" s="97">
        <v>30</v>
      </c>
      <c r="I44" s="99">
        <f t="shared" ref="I44:I56" si="6">(E44+F44+G44)*H44/100</f>
        <v>4909.2749999999996</v>
      </c>
      <c r="J44" s="97">
        <v>30</v>
      </c>
      <c r="K44" s="99">
        <f t="shared" ref="K44:K56" si="7">(E44+F44+G44)*J44/100</f>
        <v>4909.2749999999996</v>
      </c>
      <c r="L44" s="80">
        <f t="shared" ref="L44:L53" si="8">C44*D44*12</f>
        <v>314193.60000000003</v>
      </c>
    </row>
    <row r="45" spans="1:12" ht="25.5" x14ac:dyDescent="0.2">
      <c r="A45" s="97" t="s">
        <v>303</v>
      </c>
      <c r="B45" s="96">
        <f>B44+1</f>
        <v>2</v>
      </c>
      <c r="C45" s="97">
        <v>1</v>
      </c>
      <c r="D45" s="99">
        <f t="shared" si="5"/>
        <v>21820</v>
      </c>
      <c r="E45" s="99">
        <v>10910</v>
      </c>
      <c r="F45" s="99"/>
      <c r="G45" s="99">
        <v>2727.5</v>
      </c>
      <c r="H45" s="97">
        <v>30</v>
      </c>
      <c r="I45" s="99">
        <f t="shared" si="6"/>
        <v>4091.25</v>
      </c>
      <c r="J45" s="97">
        <v>30</v>
      </c>
      <c r="K45" s="99">
        <f t="shared" si="7"/>
        <v>4091.25</v>
      </c>
      <c r="L45" s="80">
        <f t="shared" si="8"/>
        <v>261840</v>
      </c>
    </row>
    <row r="46" spans="1:12" ht="25.5" x14ac:dyDescent="0.2">
      <c r="A46" s="97" t="s">
        <v>304</v>
      </c>
      <c r="B46" s="96">
        <f>B45+1</f>
        <v>3</v>
      </c>
      <c r="C46" s="97">
        <v>1</v>
      </c>
      <c r="D46" s="99">
        <f t="shared" si="5"/>
        <v>18328.8</v>
      </c>
      <c r="E46" s="99">
        <v>10910</v>
      </c>
      <c r="F46" s="99"/>
      <c r="G46" s="99">
        <v>545.5</v>
      </c>
      <c r="H46" s="97">
        <v>30</v>
      </c>
      <c r="I46" s="99">
        <f t="shared" si="6"/>
        <v>3436.65</v>
      </c>
      <c r="J46" s="97">
        <v>30</v>
      </c>
      <c r="K46" s="99">
        <f t="shared" si="7"/>
        <v>3436.65</v>
      </c>
      <c r="L46" s="80">
        <f t="shared" si="8"/>
        <v>219945.59999999998</v>
      </c>
    </row>
    <row r="47" spans="1:12" ht="25.5" x14ac:dyDescent="0.2">
      <c r="A47" s="97" t="s">
        <v>303</v>
      </c>
      <c r="B47" s="96">
        <f>B46+1</f>
        <v>4</v>
      </c>
      <c r="C47" s="97">
        <v>1</v>
      </c>
      <c r="D47" s="99">
        <f t="shared" si="5"/>
        <v>18328.8</v>
      </c>
      <c r="E47" s="99">
        <v>10910</v>
      </c>
      <c r="F47" s="99"/>
      <c r="G47" s="99">
        <v>545.5</v>
      </c>
      <c r="H47" s="97">
        <v>30</v>
      </c>
      <c r="I47" s="99">
        <f t="shared" si="6"/>
        <v>3436.65</v>
      </c>
      <c r="J47" s="54">
        <v>30</v>
      </c>
      <c r="K47" s="99">
        <f t="shared" si="7"/>
        <v>3436.65</v>
      </c>
      <c r="L47" s="80">
        <f t="shared" si="8"/>
        <v>219945.59999999998</v>
      </c>
    </row>
    <row r="48" spans="1:12" ht="25.5" x14ac:dyDescent="0.2">
      <c r="A48" s="97" t="s">
        <v>454</v>
      </c>
      <c r="B48" s="96">
        <v>5</v>
      </c>
      <c r="C48" s="97">
        <v>1</v>
      </c>
      <c r="D48" s="99">
        <f t="shared" si="5"/>
        <v>18328.8</v>
      </c>
      <c r="E48" s="99">
        <v>10910</v>
      </c>
      <c r="F48" s="99"/>
      <c r="G48" s="99">
        <v>545.5</v>
      </c>
      <c r="H48" s="97">
        <v>30</v>
      </c>
      <c r="I48" s="99">
        <f t="shared" si="6"/>
        <v>3436.65</v>
      </c>
      <c r="J48" s="97">
        <v>30</v>
      </c>
      <c r="K48" s="99">
        <f t="shared" si="7"/>
        <v>3436.65</v>
      </c>
      <c r="L48" s="80">
        <f t="shared" si="8"/>
        <v>219945.59999999998</v>
      </c>
    </row>
    <row r="49" spans="1:12" x14ac:dyDescent="0.2">
      <c r="A49" s="97" t="s">
        <v>326</v>
      </c>
      <c r="B49" s="96">
        <v>6</v>
      </c>
      <c r="C49" s="97">
        <v>0.8</v>
      </c>
      <c r="D49" s="99">
        <f t="shared" si="5"/>
        <v>7558</v>
      </c>
      <c r="E49" s="99">
        <v>3779</v>
      </c>
      <c r="F49" s="99"/>
      <c r="G49" s="99">
        <v>944.75</v>
      </c>
      <c r="H49" s="97">
        <v>30</v>
      </c>
      <c r="I49" s="99">
        <f t="shared" si="6"/>
        <v>1417.125</v>
      </c>
      <c r="J49" s="97">
        <v>30</v>
      </c>
      <c r="K49" s="99">
        <f t="shared" si="7"/>
        <v>1417.125</v>
      </c>
      <c r="L49" s="80">
        <f t="shared" si="8"/>
        <v>72556.800000000003</v>
      </c>
    </row>
    <row r="50" spans="1:12" x14ac:dyDescent="0.2">
      <c r="A50" s="97" t="s">
        <v>306</v>
      </c>
      <c r="B50" s="96">
        <f>B49+1</f>
        <v>7</v>
      </c>
      <c r="C50" s="97">
        <v>1</v>
      </c>
      <c r="D50" s="99">
        <f t="shared" si="5"/>
        <v>5777.5199999999995</v>
      </c>
      <c r="E50" s="99">
        <v>3439</v>
      </c>
      <c r="F50" s="99"/>
      <c r="G50" s="99">
        <v>171.95</v>
      </c>
      <c r="H50" s="97">
        <v>30</v>
      </c>
      <c r="I50" s="99">
        <f t="shared" si="6"/>
        <v>1083.2850000000001</v>
      </c>
      <c r="J50" s="97">
        <v>30</v>
      </c>
      <c r="K50" s="99">
        <f t="shared" si="7"/>
        <v>1083.2850000000001</v>
      </c>
      <c r="L50" s="80">
        <f t="shared" si="8"/>
        <v>69330.239999999991</v>
      </c>
    </row>
    <row r="51" spans="1:12" x14ac:dyDescent="0.2">
      <c r="A51" s="97" t="s">
        <v>307</v>
      </c>
      <c r="B51" s="96">
        <v>8</v>
      </c>
      <c r="C51" s="97">
        <v>1</v>
      </c>
      <c r="D51" s="99">
        <f t="shared" si="5"/>
        <v>6651.0399999999991</v>
      </c>
      <c r="E51" s="99">
        <v>3779</v>
      </c>
      <c r="F51" s="99"/>
      <c r="G51" s="99">
        <v>377.9</v>
      </c>
      <c r="H51" s="97">
        <v>30</v>
      </c>
      <c r="I51" s="99">
        <f t="shared" si="6"/>
        <v>1247.07</v>
      </c>
      <c r="J51" s="97">
        <v>30</v>
      </c>
      <c r="K51" s="99">
        <f t="shared" si="7"/>
        <v>1247.07</v>
      </c>
      <c r="L51" s="80">
        <f t="shared" si="8"/>
        <v>79812.479999999981</v>
      </c>
    </row>
    <row r="52" spans="1:12" x14ac:dyDescent="0.2">
      <c r="A52" s="97" t="s">
        <v>308</v>
      </c>
      <c r="B52" s="96">
        <f>B51+1</f>
        <v>9</v>
      </c>
      <c r="C52" s="97">
        <v>1</v>
      </c>
      <c r="D52" s="99">
        <f t="shared" si="5"/>
        <v>11682.880000000001</v>
      </c>
      <c r="E52" s="99">
        <v>6638</v>
      </c>
      <c r="F52" s="99"/>
      <c r="G52" s="99">
        <v>663.8</v>
      </c>
      <c r="H52" s="97">
        <v>30</v>
      </c>
      <c r="I52" s="99">
        <f t="shared" si="6"/>
        <v>2190.54</v>
      </c>
      <c r="J52" s="97">
        <v>30</v>
      </c>
      <c r="K52" s="99">
        <f t="shared" si="7"/>
        <v>2190.54</v>
      </c>
      <c r="L52" s="80">
        <f t="shared" si="8"/>
        <v>140194.56</v>
      </c>
    </row>
    <row r="53" spans="1:12" x14ac:dyDescent="0.2">
      <c r="A53" s="97" t="s">
        <v>309</v>
      </c>
      <c r="B53" s="96">
        <v>10</v>
      </c>
      <c r="C53" s="97">
        <v>0.25</v>
      </c>
      <c r="D53" s="99">
        <f t="shared" si="5"/>
        <v>6046.4</v>
      </c>
      <c r="E53" s="99">
        <v>3779</v>
      </c>
      <c r="F53" s="99"/>
      <c r="G53" s="99"/>
      <c r="H53" s="97">
        <v>30</v>
      </c>
      <c r="I53" s="99">
        <f t="shared" si="6"/>
        <v>1133.7</v>
      </c>
      <c r="J53" s="97">
        <v>30</v>
      </c>
      <c r="K53" s="99">
        <f t="shared" si="7"/>
        <v>1133.7</v>
      </c>
      <c r="L53" s="80">
        <f t="shared" si="8"/>
        <v>18139.199999999997</v>
      </c>
    </row>
    <row r="54" spans="1:12" ht="38.25" x14ac:dyDescent="0.2">
      <c r="A54" s="97" t="s">
        <v>310</v>
      </c>
      <c r="B54" s="96"/>
      <c r="C54" s="97"/>
      <c r="D54" s="99">
        <f t="shared" si="5"/>
        <v>15460.32</v>
      </c>
      <c r="E54" s="99"/>
      <c r="F54" s="99"/>
      <c r="G54" s="99">
        <v>9662.7000000000007</v>
      </c>
      <c r="H54" s="97">
        <v>30</v>
      </c>
      <c r="I54" s="99">
        <f t="shared" si="6"/>
        <v>2898.81</v>
      </c>
      <c r="J54" s="97">
        <v>30</v>
      </c>
      <c r="K54" s="99">
        <f t="shared" si="7"/>
        <v>2898.81</v>
      </c>
      <c r="L54" s="80">
        <f>D54*12</f>
        <v>185523.84</v>
      </c>
    </row>
    <row r="55" spans="1:12" ht="25.5" x14ac:dyDescent="0.2">
      <c r="A55" s="97" t="s">
        <v>311</v>
      </c>
      <c r="B55" s="96"/>
      <c r="C55" s="97"/>
      <c r="D55" s="99"/>
      <c r="E55" s="99"/>
      <c r="F55" s="99"/>
      <c r="G55" s="99"/>
      <c r="H55" s="97">
        <v>30</v>
      </c>
      <c r="I55" s="99">
        <f t="shared" si="6"/>
        <v>0</v>
      </c>
      <c r="J55" s="97">
        <v>30</v>
      </c>
      <c r="K55" s="99">
        <f t="shared" si="7"/>
        <v>0</v>
      </c>
      <c r="L55" s="80">
        <f>D55*12</f>
        <v>0</v>
      </c>
    </row>
    <row r="56" spans="1:12" x14ac:dyDescent="0.2">
      <c r="A56" s="97" t="s">
        <v>312</v>
      </c>
      <c r="B56" s="96"/>
      <c r="C56" s="97"/>
      <c r="D56" s="99">
        <f>E56+F56+G56+I56+K56</f>
        <v>34981.887999999999</v>
      </c>
      <c r="E56" s="99"/>
      <c r="F56" s="99"/>
      <c r="G56" s="99">
        <v>21863.68</v>
      </c>
      <c r="H56" s="97">
        <v>30</v>
      </c>
      <c r="I56" s="99">
        <f t="shared" si="6"/>
        <v>6559.1040000000003</v>
      </c>
      <c r="J56" s="97">
        <v>30</v>
      </c>
      <c r="K56" s="99">
        <f t="shared" si="7"/>
        <v>6559.1040000000003</v>
      </c>
      <c r="L56" s="80">
        <f>D56*12-140.18</f>
        <v>419642.47599999997</v>
      </c>
    </row>
    <row r="57" spans="1:12" x14ac:dyDescent="0.2">
      <c r="A57" s="97" t="s">
        <v>140</v>
      </c>
      <c r="B57" s="96">
        <v>9000</v>
      </c>
      <c r="C57" s="96" t="s">
        <v>11</v>
      </c>
      <c r="D57" s="99">
        <f>SUM(D44:D56)</f>
        <v>191147.24800000002</v>
      </c>
      <c r="E57" s="99">
        <f>SUM(E44:E56)</f>
        <v>80639</v>
      </c>
      <c r="F57" s="99">
        <f>SUM(F44:F56)</f>
        <v>0</v>
      </c>
      <c r="G57" s="99">
        <f>SUM(G44:G56)</f>
        <v>38828.03</v>
      </c>
      <c r="H57" s="99"/>
      <c r="I57" s="99">
        <f>SUM(I44:I56)</f>
        <v>35840.109000000004</v>
      </c>
      <c r="J57" s="99"/>
      <c r="K57" s="99">
        <f>SUM(K44:K56)</f>
        <v>35840.109000000004</v>
      </c>
      <c r="L57" s="108">
        <f>SUM(L44:L56)</f>
        <v>2221069.9959999998</v>
      </c>
    </row>
    <row r="59" spans="1:12" x14ac:dyDescent="0.2">
      <c r="A59" s="3" t="s">
        <v>313</v>
      </c>
      <c r="B59" s="3" t="s">
        <v>471</v>
      </c>
    </row>
    <row r="60" spans="1:12" x14ac:dyDescent="0.2">
      <c r="A60" s="237" t="s">
        <v>189</v>
      </c>
      <c r="B60" s="237" t="s">
        <v>1</v>
      </c>
      <c r="C60" s="237" t="s">
        <v>190</v>
      </c>
      <c r="D60" s="237" t="s">
        <v>191</v>
      </c>
      <c r="E60" s="237"/>
      <c r="F60" s="237"/>
      <c r="G60" s="237"/>
      <c r="H60" s="237"/>
      <c r="I60" s="237"/>
      <c r="J60" s="237"/>
      <c r="K60" s="237"/>
      <c r="L60" s="237" t="s">
        <v>192</v>
      </c>
    </row>
    <row r="61" spans="1:12" x14ac:dyDescent="0.2">
      <c r="A61" s="237"/>
      <c r="B61" s="237"/>
      <c r="C61" s="237"/>
      <c r="D61" s="237" t="s">
        <v>193</v>
      </c>
      <c r="E61" s="237" t="s">
        <v>14</v>
      </c>
      <c r="F61" s="237"/>
      <c r="G61" s="237"/>
      <c r="H61" s="237"/>
      <c r="I61" s="237"/>
      <c r="J61" s="237"/>
      <c r="K61" s="237"/>
      <c r="L61" s="237"/>
    </row>
    <row r="62" spans="1:12" x14ac:dyDescent="0.2">
      <c r="A62" s="237"/>
      <c r="B62" s="237"/>
      <c r="C62" s="237"/>
      <c r="D62" s="237"/>
      <c r="E62" s="237" t="s">
        <v>194</v>
      </c>
      <c r="F62" s="237" t="s">
        <v>195</v>
      </c>
      <c r="G62" s="237" t="s">
        <v>196</v>
      </c>
      <c r="H62" s="237" t="s">
        <v>197</v>
      </c>
      <c r="I62" s="237"/>
      <c r="J62" s="237" t="s">
        <v>198</v>
      </c>
      <c r="K62" s="237"/>
      <c r="L62" s="237"/>
    </row>
    <row r="63" spans="1:12" ht="51" x14ac:dyDescent="0.2">
      <c r="A63" s="237"/>
      <c r="B63" s="237"/>
      <c r="C63" s="237"/>
      <c r="D63" s="237"/>
      <c r="E63" s="237"/>
      <c r="F63" s="237"/>
      <c r="G63" s="237"/>
      <c r="H63" s="96" t="s">
        <v>199</v>
      </c>
      <c r="I63" s="96" t="s">
        <v>200</v>
      </c>
      <c r="J63" s="96" t="s">
        <v>199</v>
      </c>
      <c r="K63" s="96" t="s">
        <v>201</v>
      </c>
      <c r="L63" s="237"/>
    </row>
    <row r="64" spans="1:12" x14ac:dyDescent="0.2">
      <c r="A64" s="96">
        <v>1</v>
      </c>
      <c r="B64" s="96">
        <v>2</v>
      </c>
      <c r="C64" s="96">
        <v>3</v>
      </c>
      <c r="D64" s="96">
        <v>4</v>
      </c>
      <c r="E64" s="96">
        <v>5</v>
      </c>
      <c r="F64" s="96">
        <v>6</v>
      </c>
      <c r="G64" s="96">
        <v>7</v>
      </c>
      <c r="H64" s="96">
        <v>8</v>
      </c>
      <c r="I64" s="96">
        <v>9</v>
      </c>
      <c r="J64" s="96">
        <v>10</v>
      </c>
      <c r="K64" s="96">
        <v>11</v>
      </c>
      <c r="L64" s="96">
        <v>12</v>
      </c>
    </row>
    <row r="65" spans="1:12" x14ac:dyDescent="0.2">
      <c r="A65" s="97" t="s">
        <v>314</v>
      </c>
      <c r="B65" s="96">
        <v>1</v>
      </c>
      <c r="C65" s="97">
        <v>2</v>
      </c>
      <c r="D65" s="99">
        <f>E65+F65+G65+I65+K65</f>
        <v>6148.4159999999993</v>
      </c>
      <c r="E65" s="99">
        <v>3099</v>
      </c>
      <c r="F65" s="99">
        <v>123.96</v>
      </c>
      <c r="G65" s="99">
        <v>619.79999999999995</v>
      </c>
      <c r="H65" s="97">
        <v>30</v>
      </c>
      <c r="I65" s="99">
        <f>(E65+F65+G65)*H65/100</f>
        <v>1152.828</v>
      </c>
      <c r="J65" s="97">
        <v>30</v>
      </c>
      <c r="K65" s="99">
        <f>(E65+F65+G65)*J65/100</f>
        <v>1152.828</v>
      </c>
      <c r="L65" s="99">
        <f>C65*D65*12</f>
        <v>147561.984</v>
      </c>
    </row>
    <row r="66" spans="1:12" x14ac:dyDescent="0.2">
      <c r="A66" s="97" t="s">
        <v>315</v>
      </c>
      <c r="B66" s="96">
        <f>B65+1</f>
        <v>2</v>
      </c>
      <c r="C66" s="97">
        <v>0.5</v>
      </c>
      <c r="D66" s="99">
        <f>E66+F66+G66+I66+K66</f>
        <v>4642.5280000000002</v>
      </c>
      <c r="E66" s="99">
        <v>2662</v>
      </c>
      <c r="F66" s="99">
        <v>106.48</v>
      </c>
      <c r="G66" s="99">
        <v>133.1</v>
      </c>
      <c r="H66" s="97">
        <v>30</v>
      </c>
      <c r="I66" s="99">
        <f>(E66+F66+G66)*H66/100</f>
        <v>870.47399999999993</v>
      </c>
      <c r="J66" s="97">
        <v>30</v>
      </c>
      <c r="K66" s="99">
        <f>(E66+F66+G66)*J66/100</f>
        <v>870.47399999999993</v>
      </c>
      <c r="L66" s="99">
        <f>C66*D66*12</f>
        <v>27855.168000000001</v>
      </c>
    </row>
    <row r="67" spans="1:12" x14ac:dyDescent="0.2">
      <c r="A67" s="97" t="s">
        <v>316</v>
      </c>
      <c r="B67" s="96">
        <f>B66+1</f>
        <v>3</v>
      </c>
      <c r="C67" s="97">
        <v>0.5</v>
      </c>
      <c r="D67" s="99">
        <f>E67+F67+G67+I67+K67</f>
        <v>4642.5280000000002</v>
      </c>
      <c r="E67" s="99">
        <v>2662</v>
      </c>
      <c r="F67" s="99">
        <v>106.48</v>
      </c>
      <c r="G67" s="99">
        <v>133.1</v>
      </c>
      <c r="H67" s="97">
        <v>30</v>
      </c>
      <c r="I67" s="99">
        <f>(E67+F67+G67)*H67/100</f>
        <v>870.47399999999993</v>
      </c>
      <c r="J67" s="97">
        <v>30</v>
      </c>
      <c r="K67" s="99">
        <f>(E67+F67+G67)*J67/100</f>
        <v>870.47399999999993</v>
      </c>
      <c r="L67" s="80">
        <f>C67*D67*12</f>
        <v>27855.168000000001</v>
      </c>
    </row>
    <row r="68" spans="1:12" x14ac:dyDescent="0.2">
      <c r="A68" s="97" t="s">
        <v>312</v>
      </c>
      <c r="B68" s="96">
        <v>4</v>
      </c>
      <c r="C68" s="97"/>
      <c r="D68" s="99">
        <f>E68+F68+G68+I68+K68</f>
        <v>39543.968000000001</v>
      </c>
      <c r="E68" s="99"/>
      <c r="F68" s="99"/>
      <c r="G68" s="99">
        <v>24714.98</v>
      </c>
      <c r="H68" s="97">
        <v>30</v>
      </c>
      <c r="I68" s="99">
        <f>(E68+F68+G68)*H68/100</f>
        <v>7414.4940000000006</v>
      </c>
      <c r="J68" s="97">
        <v>30</v>
      </c>
      <c r="K68" s="99">
        <f>(E68+F68+G68)*J68/100</f>
        <v>7414.4940000000006</v>
      </c>
      <c r="L68" s="80">
        <f>D68*12+0.06</f>
        <v>474527.67600000004</v>
      </c>
    </row>
    <row r="69" spans="1:12" x14ac:dyDescent="0.2">
      <c r="A69" s="97" t="s">
        <v>140</v>
      </c>
      <c r="B69" s="96">
        <v>9000</v>
      </c>
      <c r="C69" s="96" t="s">
        <v>11</v>
      </c>
      <c r="D69" s="99">
        <f>SUM(D65:D68)</f>
        <v>54977.440000000002</v>
      </c>
      <c r="E69" s="99">
        <f>SUM(E65:E68)</f>
        <v>8423</v>
      </c>
      <c r="F69" s="99">
        <f>SUM(F65:F68)</f>
        <v>336.92</v>
      </c>
      <c r="G69" s="99">
        <f>SUM(G65:G68)</f>
        <v>25600.98</v>
      </c>
      <c r="H69" s="99"/>
      <c r="I69" s="99">
        <f>SUM(I65:I68)</f>
        <v>10308.27</v>
      </c>
      <c r="J69" s="99"/>
      <c r="K69" s="99">
        <f>SUM(K65:K68)</f>
        <v>10308.27</v>
      </c>
      <c r="L69" s="108">
        <f>677800-28100</f>
        <v>649700</v>
      </c>
    </row>
    <row r="70" spans="1:12" x14ac:dyDescent="0.2">
      <c r="J70" s="244"/>
      <c r="K70" s="244"/>
      <c r="L70" s="244"/>
    </row>
    <row r="71" spans="1:12" x14ac:dyDescent="0.2">
      <c r="J71" s="147"/>
      <c r="K71" s="147"/>
      <c r="L71" s="147"/>
    </row>
    <row r="72" spans="1:12" x14ac:dyDescent="0.2">
      <c r="J72" s="147"/>
      <c r="K72" s="147"/>
      <c r="L72" s="147"/>
    </row>
    <row r="74" spans="1:12" x14ac:dyDescent="0.2">
      <c r="A74" s="3" t="s">
        <v>317</v>
      </c>
      <c r="C74" s="100">
        <v>75880</v>
      </c>
    </row>
    <row r="75" spans="1:12" x14ac:dyDescent="0.2">
      <c r="A75" s="237" t="s">
        <v>189</v>
      </c>
      <c r="B75" s="237" t="s">
        <v>1</v>
      </c>
      <c r="C75" s="237" t="s">
        <v>190</v>
      </c>
      <c r="D75" s="237" t="s">
        <v>191</v>
      </c>
      <c r="E75" s="237"/>
      <c r="F75" s="237"/>
      <c r="G75" s="237"/>
      <c r="H75" s="237"/>
      <c r="I75" s="237"/>
      <c r="J75" s="237"/>
      <c r="K75" s="237"/>
      <c r="L75" s="237" t="s">
        <v>192</v>
      </c>
    </row>
    <row r="76" spans="1:12" x14ac:dyDescent="0.2">
      <c r="A76" s="237"/>
      <c r="B76" s="237"/>
      <c r="C76" s="237"/>
      <c r="D76" s="237" t="s">
        <v>193</v>
      </c>
      <c r="E76" s="237" t="s">
        <v>14</v>
      </c>
      <c r="F76" s="237"/>
      <c r="G76" s="237"/>
      <c r="H76" s="237"/>
      <c r="I76" s="237"/>
      <c r="J76" s="237"/>
      <c r="K76" s="237"/>
      <c r="L76" s="237"/>
    </row>
    <row r="77" spans="1:12" x14ac:dyDescent="0.2">
      <c r="A77" s="237"/>
      <c r="B77" s="237"/>
      <c r="C77" s="237"/>
      <c r="D77" s="237"/>
      <c r="E77" s="237" t="s">
        <v>194</v>
      </c>
      <c r="F77" s="237" t="s">
        <v>195</v>
      </c>
      <c r="G77" s="237" t="s">
        <v>196</v>
      </c>
      <c r="H77" s="237" t="s">
        <v>197</v>
      </c>
      <c r="I77" s="237"/>
      <c r="J77" s="237" t="s">
        <v>198</v>
      </c>
      <c r="K77" s="237"/>
      <c r="L77" s="237"/>
    </row>
    <row r="78" spans="1:12" ht="51" x14ac:dyDescent="0.2">
      <c r="A78" s="237"/>
      <c r="B78" s="237"/>
      <c r="C78" s="237"/>
      <c r="D78" s="237"/>
      <c r="E78" s="237"/>
      <c r="F78" s="237"/>
      <c r="G78" s="237"/>
      <c r="H78" s="96" t="s">
        <v>199</v>
      </c>
      <c r="I78" s="96" t="s">
        <v>200</v>
      </c>
      <c r="J78" s="96" t="s">
        <v>199</v>
      </c>
      <c r="K78" s="96" t="s">
        <v>201</v>
      </c>
      <c r="L78" s="237"/>
    </row>
    <row r="79" spans="1:12" x14ac:dyDescent="0.2">
      <c r="A79" s="96">
        <v>1</v>
      </c>
      <c r="B79" s="96">
        <v>2</v>
      </c>
      <c r="C79" s="96">
        <v>3</v>
      </c>
      <c r="D79" s="96">
        <v>4</v>
      </c>
      <c r="E79" s="96">
        <v>5</v>
      </c>
      <c r="F79" s="96">
        <v>6</v>
      </c>
      <c r="G79" s="96">
        <v>7</v>
      </c>
      <c r="H79" s="96">
        <v>8</v>
      </c>
      <c r="I79" s="96">
        <v>9</v>
      </c>
      <c r="J79" s="96">
        <v>10</v>
      </c>
      <c r="K79" s="96">
        <v>11</v>
      </c>
      <c r="L79" s="96">
        <v>12</v>
      </c>
    </row>
    <row r="80" spans="1:12" x14ac:dyDescent="0.2">
      <c r="A80" s="97" t="s">
        <v>318</v>
      </c>
      <c r="B80" s="96">
        <v>1</v>
      </c>
      <c r="C80" s="97">
        <v>3</v>
      </c>
      <c r="D80" s="99">
        <f t="shared" ref="D80:D86" si="9">E80+F80+G80+I80+K80</f>
        <v>14856.895999999999</v>
      </c>
      <c r="E80" s="99">
        <v>5828</v>
      </c>
      <c r="F80" s="99"/>
      <c r="G80" s="99">
        <v>3457.56</v>
      </c>
      <c r="H80" s="97">
        <v>30</v>
      </c>
      <c r="I80" s="99">
        <f t="shared" ref="I80:I86" si="10">(E80+F80+G80)*H80/100</f>
        <v>2785.6679999999997</v>
      </c>
      <c r="J80" s="97">
        <v>30</v>
      </c>
      <c r="K80" s="99">
        <f t="shared" ref="K80:K86" si="11">(E80+F80+G80)*J80/100</f>
        <v>2785.6679999999997</v>
      </c>
      <c r="L80" s="99">
        <f t="shared" ref="L80:L85" si="12">C80*D80*12</f>
        <v>534848.25599999994</v>
      </c>
    </row>
    <row r="81" spans="1:12" x14ac:dyDescent="0.2">
      <c r="A81" s="97" t="s">
        <v>318</v>
      </c>
      <c r="B81" s="96">
        <f t="shared" ref="B81:B86" si="13">B80+1</f>
        <v>2</v>
      </c>
      <c r="C81" s="97">
        <v>5</v>
      </c>
      <c r="D81" s="99">
        <f t="shared" si="9"/>
        <v>17505.472000000002</v>
      </c>
      <c r="E81" s="99">
        <v>6638</v>
      </c>
      <c r="F81" s="99"/>
      <c r="G81" s="99">
        <v>4302.92</v>
      </c>
      <c r="H81" s="97">
        <v>30</v>
      </c>
      <c r="I81" s="99">
        <f t="shared" si="10"/>
        <v>3282.2759999999998</v>
      </c>
      <c r="J81" s="97">
        <v>30</v>
      </c>
      <c r="K81" s="99">
        <f t="shared" si="11"/>
        <v>3282.2759999999998</v>
      </c>
      <c r="L81" s="99">
        <f t="shared" si="12"/>
        <v>1050328.3200000003</v>
      </c>
    </row>
    <row r="82" spans="1:12" ht="25.5" x14ac:dyDescent="0.2">
      <c r="A82" s="97" t="s">
        <v>319</v>
      </c>
      <c r="B82" s="96">
        <f t="shared" si="13"/>
        <v>3</v>
      </c>
      <c r="C82" s="97">
        <v>1</v>
      </c>
      <c r="D82" s="99">
        <f t="shared" si="9"/>
        <v>14812.160000000002</v>
      </c>
      <c r="E82" s="99">
        <v>5786</v>
      </c>
      <c r="F82" s="99"/>
      <c r="G82" s="99">
        <v>3471.6</v>
      </c>
      <c r="H82" s="97">
        <v>30</v>
      </c>
      <c r="I82" s="99">
        <f t="shared" si="10"/>
        <v>2777.28</v>
      </c>
      <c r="J82" s="97">
        <v>30</v>
      </c>
      <c r="K82" s="99">
        <f t="shared" si="11"/>
        <v>2777.28</v>
      </c>
      <c r="L82" s="80">
        <f t="shared" si="12"/>
        <v>177745.92000000001</v>
      </c>
    </row>
    <row r="83" spans="1:12" ht="25.5" x14ac:dyDescent="0.2">
      <c r="A83" s="97" t="s">
        <v>320</v>
      </c>
      <c r="B83" s="96">
        <f t="shared" si="13"/>
        <v>4</v>
      </c>
      <c r="C83" s="97">
        <v>0.5</v>
      </c>
      <c r="D83" s="99">
        <f t="shared" si="9"/>
        <v>11572</v>
      </c>
      <c r="E83" s="99">
        <v>5786</v>
      </c>
      <c r="F83" s="99"/>
      <c r="G83" s="99">
        <v>1446.5</v>
      </c>
      <c r="H83" s="97">
        <v>30</v>
      </c>
      <c r="I83" s="99">
        <f t="shared" si="10"/>
        <v>2169.75</v>
      </c>
      <c r="J83" s="97">
        <v>30</v>
      </c>
      <c r="K83" s="99">
        <f t="shared" si="11"/>
        <v>2169.75</v>
      </c>
      <c r="L83" s="80">
        <f t="shared" si="12"/>
        <v>69432</v>
      </c>
    </row>
    <row r="84" spans="1:12" x14ac:dyDescent="0.2">
      <c r="A84" s="97" t="s">
        <v>321</v>
      </c>
      <c r="B84" s="96">
        <f t="shared" si="13"/>
        <v>5</v>
      </c>
      <c r="C84" s="97">
        <v>1</v>
      </c>
      <c r="D84" s="99">
        <f t="shared" si="9"/>
        <v>19766.239999999998</v>
      </c>
      <c r="E84" s="99">
        <v>7267</v>
      </c>
      <c r="F84" s="99"/>
      <c r="G84" s="99">
        <v>5086.8999999999996</v>
      </c>
      <c r="H84" s="97">
        <v>30</v>
      </c>
      <c r="I84" s="99">
        <f t="shared" si="10"/>
        <v>3706.17</v>
      </c>
      <c r="J84" s="97">
        <v>30</v>
      </c>
      <c r="K84" s="99">
        <f t="shared" si="11"/>
        <v>3706.17</v>
      </c>
      <c r="L84" s="80">
        <f t="shared" si="12"/>
        <v>237194.87999999998</v>
      </c>
    </row>
    <row r="85" spans="1:12" x14ac:dyDescent="0.2">
      <c r="A85" s="97" t="s">
        <v>453</v>
      </c>
      <c r="B85" s="96">
        <f t="shared" si="13"/>
        <v>6</v>
      </c>
      <c r="C85" s="97">
        <v>0.33</v>
      </c>
      <c r="D85" s="99">
        <f t="shared" si="9"/>
        <v>13276</v>
      </c>
      <c r="E85" s="99">
        <v>6638</v>
      </c>
      <c r="F85" s="99"/>
      <c r="G85" s="99">
        <v>1659.5</v>
      </c>
      <c r="H85" s="97">
        <v>30</v>
      </c>
      <c r="I85" s="99">
        <f t="shared" si="10"/>
        <v>2489.25</v>
      </c>
      <c r="J85" s="97">
        <v>30</v>
      </c>
      <c r="K85" s="99">
        <f t="shared" si="11"/>
        <v>2489.25</v>
      </c>
      <c r="L85" s="80">
        <f t="shared" si="12"/>
        <v>52572.959999999999</v>
      </c>
    </row>
    <row r="86" spans="1:12" ht="25.5" x14ac:dyDescent="0.2">
      <c r="A86" s="97" t="s">
        <v>322</v>
      </c>
      <c r="B86" s="96">
        <f t="shared" si="13"/>
        <v>7</v>
      </c>
      <c r="C86" s="97"/>
      <c r="D86" s="99">
        <f t="shared" si="9"/>
        <v>34712.239999999998</v>
      </c>
      <c r="E86" s="99"/>
      <c r="F86" s="99"/>
      <c r="G86" s="99">
        <v>21695.15</v>
      </c>
      <c r="H86" s="97">
        <v>30</v>
      </c>
      <c r="I86" s="99">
        <f t="shared" si="10"/>
        <v>6508.5450000000001</v>
      </c>
      <c r="J86" s="97">
        <v>30</v>
      </c>
      <c r="K86" s="99">
        <f t="shared" si="11"/>
        <v>6508.5450000000001</v>
      </c>
      <c r="L86" s="99">
        <f>D86*12-1129.22</f>
        <v>415417.66000000003</v>
      </c>
    </row>
    <row r="87" spans="1:12" x14ac:dyDescent="0.2">
      <c r="A87" s="97" t="s">
        <v>140</v>
      </c>
      <c r="B87" s="96">
        <v>9000</v>
      </c>
      <c r="C87" s="96" t="s">
        <v>11</v>
      </c>
      <c r="D87" s="99">
        <f>SUM(D80:D86)</f>
        <v>126501.008</v>
      </c>
      <c r="E87" s="99">
        <f>SUM(E80:E86)</f>
        <v>37943</v>
      </c>
      <c r="F87" s="99">
        <f>SUM(F80:F86)</f>
        <v>0</v>
      </c>
      <c r="G87" s="99">
        <f>SUM(G80:G86)</f>
        <v>41120.130000000005</v>
      </c>
      <c r="H87" s="99"/>
      <c r="I87" s="99">
        <f>SUM(I80:I86)</f>
        <v>23718.938999999998</v>
      </c>
      <c r="J87" s="99"/>
      <c r="K87" s="99">
        <f>SUM(K80:K86)</f>
        <v>23718.938999999998</v>
      </c>
      <c r="L87" s="108">
        <f>SUM(L80:L86)</f>
        <v>2537539.9960000003</v>
      </c>
    </row>
    <row r="89" spans="1:12" x14ac:dyDescent="0.2">
      <c r="A89" s="3" t="s">
        <v>323</v>
      </c>
      <c r="C89" s="100">
        <v>74080</v>
      </c>
    </row>
    <row r="90" spans="1:12" x14ac:dyDescent="0.2">
      <c r="A90" s="237" t="s">
        <v>189</v>
      </c>
      <c r="B90" s="237" t="s">
        <v>1</v>
      </c>
      <c r="C90" s="237" t="s">
        <v>190</v>
      </c>
      <c r="D90" s="237" t="s">
        <v>191</v>
      </c>
      <c r="E90" s="237"/>
      <c r="F90" s="237"/>
      <c r="G90" s="237"/>
      <c r="H90" s="237"/>
      <c r="I90" s="237"/>
      <c r="J90" s="237"/>
      <c r="K90" s="237"/>
      <c r="L90" s="237" t="s">
        <v>192</v>
      </c>
    </row>
    <row r="91" spans="1:12" x14ac:dyDescent="0.2">
      <c r="A91" s="237"/>
      <c r="B91" s="237"/>
      <c r="C91" s="237"/>
      <c r="D91" s="237" t="s">
        <v>193</v>
      </c>
      <c r="E91" s="237" t="s">
        <v>14</v>
      </c>
      <c r="F91" s="237"/>
      <c r="G91" s="237"/>
      <c r="H91" s="237"/>
      <c r="I91" s="237"/>
      <c r="J91" s="237"/>
      <c r="K91" s="237"/>
      <c r="L91" s="237"/>
    </row>
    <row r="92" spans="1:12" x14ac:dyDescent="0.2">
      <c r="A92" s="237"/>
      <c r="B92" s="237"/>
      <c r="C92" s="237"/>
      <c r="D92" s="237"/>
      <c r="E92" s="237" t="s">
        <v>194</v>
      </c>
      <c r="F92" s="237" t="s">
        <v>195</v>
      </c>
      <c r="G92" s="237" t="s">
        <v>196</v>
      </c>
      <c r="H92" s="237" t="s">
        <v>197</v>
      </c>
      <c r="I92" s="237"/>
      <c r="J92" s="237" t="s">
        <v>198</v>
      </c>
      <c r="K92" s="237"/>
      <c r="L92" s="237"/>
    </row>
    <row r="93" spans="1:12" ht="51" x14ac:dyDescent="0.2">
      <c r="A93" s="237"/>
      <c r="B93" s="237"/>
      <c r="C93" s="237"/>
      <c r="D93" s="237"/>
      <c r="E93" s="237"/>
      <c r="F93" s="237"/>
      <c r="G93" s="237"/>
      <c r="H93" s="96" t="s">
        <v>199</v>
      </c>
      <c r="I93" s="96" t="s">
        <v>200</v>
      </c>
      <c r="J93" s="96" t="s">
        <v>199</v>
      </c>
      <c r="K93" s="96" t="s">
        <v>201</v>
      </c>
      <c r="L93" s="237"/>
    </row>
    <row r="94" spans="1:12" x14ac:dyDescent="0.2">
      <c r="A94" s="96">
        <v>1</v>
      </c>
      <c r="B94" s="96">
        <v>2</v>
      </c>
      <c r="C94" s="96">
        <v>3</v>
      </c>
      <c r="D94" s="96">
        <v>4</v>
      </c>
      <c r="E94" s="96">
        <v>5</v>
      </c>
      <c r="F94" s="96">
        <v>6</v>
      </c>
      <c r="G94" s="96">
        <v>7</v>
      </c>
      <c r="H94" s="96">
        <v>8</v>
      </c>
      <c r="I94" s="96">
        <v>9</v>
      </c>
      <c r="J94" s="96">
        <v>10</v>
      </c>
      <c r="K94" s="96">
        <v>11</v>
      </c>
      <c r="L94" s="96">
        <v>12</v>
      </c>
    </row>
    <row r="95" spans="1:12" x14ac:dyDescent="0.2">
      <c r="A95" s="97" t="s">
        <v>324</v>
      </c>
      <c r="B95" s="96">
        <v>1</v>
      </c>
      <c r="C95" s="97">
        <v>5</v>
      </c>
      <c r="D95" s="99">
        <f>E95+F95+G95+I95+K95</f>
        <v>8397.6</v>
      </c>
      <c r="E95" s="99">
        <v>3499</v>
      </c>
      <c r="F95" s="99">
        <v>699.8</v>
      </c>
      <c r="G95" s="99">
        <v>1049.7</v>
      </c>
      <c r="H95" s="97">
        <v>30</v>
      </c>
      <c r="I95" s="99">
        <f>(E95+F95+G95)*H95/100</f>
        <v>1574.55</v>
      </c>
      <c r="J95" s="97">
        <v>30</v>
      </c>
      <c r="K95" s="99">
        <f>(E95+F95+G95)*J95/100</f>
        <v>1574.55</v>
      </c>
      <c r="L95" s="99">
        <f>C95*D95*12</f>
        <v>503856</v>
      </c>
    </row>
    <row r="96" spans="1:12" x14ac:dyDescent="0.2">
      <c r="A96" s="97" t="s">
        <v>325</v>
      </c>
      <c r="B96" s="96">
        <f>B95+1</f>
        <v>2</v>
      </c>
      <c r="C96" s="97">
        <v>1</v>
      </c>
      <c r="D96" s="99">
        <f>E96+F96+G96+I96+K96</f>
        <v>6046.4</v>
      </c>
      <c r="E96" s="99">
        <v>3779</v>
      </c>
      <c r="F96" s="99"/>
      <c r="G96" s="99"/>
      <c r="H96" s="97">
        <v>30</v>
      </c>
      <c r="I96" s="99">
        <f>(E96+F96+G96)*H96/100</f>
        <v>1133.7</v>
      </c>
      <c r="J96" s="97">
        <v>30</v>
      </c>
      <c r="K96" s="99">
        <f>(E96+F96+G96)*J96/100</f>
        <v>1133.7</v>
      </c>
      <c r="L96" s="80">
        <f>C96*D96*12</f>
        <v>72556.799999999988</v>
      </c>
    </row>
    <row r="97" spans="1:12" x14ac:dyDescent="0.2">
      <c r="A97" s="97" t="s">
        <v>305</v>
      </c>
      <c r="B97" s="96">
        <f>B96+1</f>
        <v>3</v>
      </c>
      <c r="C97" s="97">
        <v>1</v>
      </c>
      <c r="D97" s="99">
        <f>E97+F97+G97+I97+K97</f>
        <v>23565.360000000001</v>
      </c>
      <c r="E97" s="99">
        <v>14027</v>
      </c>
      <c r="F97" s="99"/>
      <c r="G97" s="99">
        <v>701.35</v>
      </c>
      <c r="H97" s="97">
        <v>30</v>
      </c>
      <c r="I97" s="99">
        <f>(E97+F97+G97)*H97/100</f>
        <v>4418.5050000000001</v>
      </c>
      <c r="J97" s="97">
        <v>30</v>
      </c>
      <c r="K97" s="99">
        <f>(E97+F97+G97)*J97/100</f>
        <v>4418.5050000000001</v>
      </c>
      <c r="L97" s="80">
        <f>C97*D97*12</f>
        <v>282784.32</v>
      </c>
    </row>
    <row r="98" spans="1:12" x14ac:dyDescent="0.2">
      <c r="A98" s="97" t="s">
        <v>327</v>
      </c>
      <c r="B98" s="96">
        <v>4</v>
      </c>
      <c r="C98" s="97"/>
      <c r="D98" s="99">
        <f>E98+F98+G98+I98+K98</f>
        <v>5072.9919999999993</v>
      </c>
      <c r="E98" s="99"/>
      <c r="F98" s="99"/>
      <c r="G98" s="99">
        <v>3170.62</v>
      </c>
      <c r="H98" s="97">
        <v>30</v>
      </c>
      <c r="I98" s="99">
        <f>(E98+F98+G98)*H98/100</f>
        <v>951.18599999999992</v>
      </c>
      <c r="J98" s="97">
        <v>30</v>
      </c>
      <c r="K98" s="99">
        <f>(E98+F98+G98)*J98/100</f>
        <v>951.18599999999992</v>
      </c>
      <c r="L98" s="99">
        <f>D98*12</f>
        <v>60875.903999999995</v>
      </c>
    </row>
    <row r="99" spans="1:12" x14ac:dyDescent="0.2">
      <c r="A99" s="97" t="s">
        <v>312</v>
      </c>
      <c r="B99" s="96">
        <f>B98+1</f>
        <v>5</v>
      </c>
      <c r="C99" s="97"/>
      <c r="D99" s="99">
        <f>E99+F99+G99+I99+K99</f>
        <v>68413.600000000006</v>
      </c>
      <c r="E99" s="99"/>
      <c r="F99" s="99"/>
      <c r="G99" s="99">
        <v>42758.5</v>
      </c>
      <c r="H99" s="97">
        <v>30</v>
      </c>
      <c r="I99" s="99">
        <f>(E99+F99+G99)*H99/100</f>
        <v>12827.55</v>
      </c>
      <c r="J99" s="97">
        <v>30</v>
      </c>
      <c r="K99" s="99">
        <f>(E99+F99+G99)*J99/100</f>
        <v>12827.55</v>
      </c>
      <c r="L99" s="99">
        <f>D99*12+3.78</f>
        <v>820966.9800000001</v>
      </c>
    </row>
    <row r="100" spans="1:12" x14ac:dyDescent="0.2">
      <c r="A100" s="97" t="s">
        <v>140</v>
      </c>
      <c r="B100" s="96">
        <v>9000</v>
      </c>
      <c r="C100" s="96" t="s">
        <v>11</v>
      </c>
      <c r="D100" s="99">
        <f>SUM(D95:D99)</f>
        <v>111495.952</v>
      </c>
      <c r="E100" s="99">
        <f>SUM(E95:E99)</f>
        <v>21305</v>
      </c>
      <c r="F100" s="99">
        <f>SUM(F95:F99)</f>
        <v>699.8</v>
      </c>
      <c r="G100" s="99">
        <f>SUM(G95:G99)</f>
        <v>47680.17</v>
      </c>
      <c r="H100" s="99"/>
      <c r="I100" s="99">
        <f>SUM(I95:I99)</f>
        <v>20905.490999999998</v>
      </c>
      <c r="J100" s="99"/>
      <c r="K100" s="99">
        <f>SUM(K95:K99)</f>
        <v>20905.490999999998</v>
      </c>
      <c r="L100" s="108">
        <f>SUM(L95:L99)</f>
        <v>1741040.0040000002</v>
      </c>
    </row>
    <row r="102" spans="1:12" ht="25.5" x14ac:dyDescent="0.2">
      <c r="A102" s="3" t="s">
        <v>357</v>
      </c>
      <c r="F102" s="14" t="s">
        <v>544</v>
      </c>
      <c r="G102" s="137" t="s">
        <v>225</v>
      </c>
      <c r="H102" s="137" t="s">
        <v>545</v>
      </c>
      <c r="I102" s="137" t="s">
        <v>546</v>
      </c>
      <c r="J102" s="137" t="s">
        <v>547</v>
      </c>
      <c r="K102" s="14" t="s">
        <v>79</v>
      </c>
    </row>
    <row r="103" spans="1:12" ht="99" customHeight="1" x14ac:dyDescent="0.2">
      <c r="A103" s="24" t="s">
        <v>358</v>
      </c>
      <c r="B103" s="96" t="s">
        <v>1</v>
      </c>
      <c r="C103" s="24" t="s">
        <v>359</v>
      </c>
      <c r="D103" s="24" t="s">
        <v>360</v>
      </c>
      <c r="F103" s="14">
        <v>1</v>
      </c>
      <c r="G103" s="137" t="s">
        <v>548</v>
      </c>
      <c r="H103" s="14">
        <v>1</v>
      </c>
      <c r="I103" s="14">
        <v>1</v>
      </c>
      <c r="J103" s="138">
        <v>3889</v>
      </c>
      <c r="K103" s="144">
        <v>3889</v>
      </c>
    </row>
    <row r="104" spans="1:12" ht="25.5" x14ac:dyDescent="0.2">
      <c r="A104" s="97" t="s">
        <v>452</v>
      </c>
      <c r="B104" s="97">
        <v>1</v>
      </c>
      <c r="C104" s="138">
        <v>19700.46</v>
      </c>
      <c r="D104" s="187">
        <f t="shared" ref="D104:D112" si="14">C104*5</f>
        <v>98502.299999999988</v>
      </c>
    </row>
    <row r="105" spans="1:12" ht="25.5" x14ac:dyDescent="0.2">
      <c r="A105" s="97" t="s">
        <v>447</v>
      </c>
      <c r="B105" s="97">
        <v>2</v>
      </c>
      <c r="C105" s="138">
        <v>11520.74</v>
      </c>
      <c r="D105" s="187">
        <f t="shared" si="14"/>
        <v>57603.7</v>
      </c>
    </row>
    <row r="106" spans="1:12" ht="25.5" x14ac:dyDescent="0.2">
      <c r="A106" s="97" t="s">
        <v>451</v>
      </c>
      <c r="B106" s="97">
        <v>3</v>
      </c>
      <c r="C106" s="138">
        <v>3840.24</v>
      </c>
      <c r="D106" s="187">
        <f t="shared" si="14"/>
        <v>19201.199999999997</v>
      </c>
    </row>
    <row r="107" spans="1:12" x14ac:dyDescent="0.2">
      <c r="A107" s="97" t="s">
        <v>450</v>
      </c>
      <c r="B107" s="14">
        <v>4</v>
      </c>
      <c r="C107" s="138">
        <v>4608.29</v>
      </c>
      <c r="D107" s="187">
        <f t="shared" si="14"/>
        <v>23041.45</v>
      </c>
    </row>
    <row r="108" spans="1:12" ht="25.5" x14ac:dyDescent="0.2">
      <c r="A108" s="97" t="s">
        <v>446</v>
      </c>
      <c r="B108" s="14">
        <v>5</v>
      </c>
      <c r="C108" s="138">
        <v>9216.59</v>
      </c>
      <c r="D108" s="187">
        <f t="shared" si="14"/>
        <v>46082.95</v>
      </c>
    </row>
    <row r="109" spans="1:12" ht="25.5" x14ac:dyDescent="0.2">
      <c r="A109" s="97" t="s">
        <v>445</v>
      </c>
      <c r="B109" s="14">
        <v>6</v>
      </c>
      <c r="C109" s="138">
        <v>7680.49</v>
      </c>
      <c r="D109" s="187">
        <f t="shared" si="14"/>
        <v>38402.449999999997</v>
      </c>
    </row>
    <row r="110" spans="1:12" ht="25.5" x14ac:dyDescent="0.2">
      <c r="A110" s="97" t="s">
        <v>444</v>
      </c>
      <c r="B110" s="14">
        <v>7</v>
      </c>
      <c r="C110" s="138">
        <v>4608.29</v>
      </c>
      <c r="D110" s="187">
        <f t="shared" si="14"/>
        <v>23041.45</v>
      </c>
    </row>
    <row r="111" spans="1:12" ht="25.5" x14ac:dyDescent="0.2">
      <c r="A111" s="97" t="s">
        <v>449</v>
      </c>
      <c r="B111" s="14">
        <v>8</v>
      </c>
      <c r="C111" s="138">
        <v>8813.36</v>
      </c>
      <c r="D111" s="187">
        <f t="shared" si="14"/>
        <v>44066.8</v>
      </c>
    </row>
    <row r="112" spans="1:12" ht="38.25" x14ac:dyDescent="0.2">
      <c r="A112" s="97" t="s">
        <v>448</v>
      </c>
      <c r="B112" s="14">
        <v>9</v>
      </c>
      <c r="C112" s="138">
        <v>8813.36</v>
      </c>
      <c r="D112" s="187">
        <f t="shared" si="14"/>
        <v>44066.8</v>
      </c>
    </row>
    <row r="113" spans="1:4" x14ac:dyDescent="0.2">
      <c r="A113" s="14" t="s">
        <v>361</v>
      </c>
      <c r="B113" s="14">
        <v>9000</v>
      </c>
      <c r="C113" s="14"/>
      <c r="D113" s="109">
        <f>SUM(D104:D112)+0.12</f>
        <v>394009.22000000003</v>
      </c>
    </row>
  </sheetData>
  <mergeCells count="73">
    <mergeCell ref="A90:A93"/>
    <mergeCell ref="B90:B93"/>
    <mergeCell ref="C90:C93"/>
    <mergeCell ref="D90:K90"/>
    <mergeCell ref="L90:L93"/>
    <mergeCell ref="D91:D93"/>
    <mergeCell ref="E91:K91"/>
    <mergeCell ref="E92:E93"/>
    <mergeCell ref="F92:F93"/>
    <mergeCell ref="G92:G93"/>
    <mergeCell ref="H92:I92"/>
    <mergeCell ref="J92:K92"/>
    <mergeCell ref="J70:L70"/>
    <mergeCell ref="A75:A78"/>
    <mergeCell ref="B75:B78"/>
    <mergeCell ref="C75:C78"/>
    <mergeCell ref="D75:K75"/>
    <mergeCell ref="L75:L78"/>
    <mergeCell ref="D76:D78"/>
    <mergeCell ref="E76:K76"/>
    <mergeCell ref="E77:E78"/>
    <mergeCell ref="F77:F78"/>
    <mergeCell ref="G77:G78"/>
    <mergeCell ref="H77:I77"/>
    <mergeCell ref="J77:K77"/>
    <mergeCell ref="A60:A63"/>
    <mergeCell ref="B60:B63"/>
    <mergeCell ref="C60:C63"/>
    <mergeCell ref="D60:K60"/>
    <mergeCell ref="L60:L63"/>
    <mergeCell ref="D61:D63"/>
    <mergeCell ref="E61:K61"/>
    <mergeCell ref="E62:E63"/>
    <mergeCell ref="F62:F63"/>
    <mergeCell ref="G62:G63"/>
    <mergeCell ref="H62:I62"/>
    <mergeCell ref="J62:K62"/>
    <mergeCell ref="A39:A42"/>
    <mergeCell ref="B39:B42"/>
    <mergeCell ref="C39:C42"/>
    <mergeCell ref="D39:K39"/>
    <mergeCell ref="L39:L42"/>
    <mergeCell ref="D40:D42"/>
    <mergeCell ref="E40:K40"/>
    <mergeCell ref="E41:E42"/>
    <mergeCell ref="F41:F42"/>
    <mergeCell ref="G41:G42"/>
    <mergeCell ref="H41:I41"/>
    <mergeCell ref="J41:K41"/>
    <mergeCell ref="A21:A24"/>
    <mergeCell ref="B21:B24"/>
    <mergeCell ref="C21:C24"/>
    <mergeCell ref="D21:K21"/>
    <mergeCell ref="L21:L24"/>
    <mergeCell ref="D22:D24"/>
    <mergeCell ref="E22:K22"/>
    <mergeCell ref="E23:E24"/>
    <mergeCell ref="F23:F24"/>
    <mergeCell ref="G23:G24"/>
    <mergeCell ref="H23:I23"/>
    <mergeCell ref="J23:K23"/>
    <mergeCell ref="A3:A6"/>
    <mergeCell ref="B3:B6"/>
    <mergeCell ref="C3:C6"/>
    <mergeCell ref="D3:K3"/>
    <mergeCell ref="L3:L6"/>
    <mergeCell ref="D4:D6"/>
    <mergeCell ref="E4:K4"/>
    <mergeCell ref="E5:E6"/>
    <mergeCell ref="F5:F6"/>
    <mergeCell ref="G5:G6"/>
    <mergeCell ref="H5:I5"/>
    <mergeCell ref="J5:K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8"/>
  <sheetViews>
    <sheetView view="pageBreakPreview" topLeftCell="A85" zoomScale="60" zoomScaleNormal="100" workbookViewId="0">
      <selection activeCell="C99" sqref="C99:D107"/>
    </sheetView>
  </sheetViews>
  <sheetFormatPr defaultRowHeight="12.75" x14ac:dyDescent="0.2"/>
  <cols>
    <col min="1" max="1" width="22.28515625" style="3" customWidth="1"/>
    <col min="2" max="2" width="15" style="3" customWidth="1"/>
    <col min="3" max="11" width="13.28515625" style="3" customWidth="1"/>
    <col min="12" max="12" width="19.28515625" style="3" customWidth="1"/>
    <col min="13" max="16384" width="9.140625" style="3"/>
  </cols>
  <sheetData>
    <row r="1" spans="1:12" x14ac:dyDescent="0.2">
      <c r="A1" s="3" t="s">
        <v>458</v>
      </c>
    </row>
    <row r="2" spans="1:12" ht="12.75" customHeight="1" x14ac:dyDescent="0.2">
      <c r="A2" s="3" t="s">
        <v>469</v>
      </c>
    </row>
    <row r="3" spans="1:12" ht="12.75" customHeight="1" x14ac:dyDescent="0.2">
      <c r="A3" s="237" t="s">
        <v>189</v>
      </c>
      <c r="B3" s="237" t="s">
        <v>1</v>
      </c>
      <c r="C3" s="237" t="s">
        <v>190</v>
      </c>
      <c r="D3" s="237" t="s">
        <v>191</v>
      </c>
      <c r="E3" s="237"/>
      <c r="F3" s="237"/>
      <c r="G3" s="237"/>
      <c r="H3" s="237"/>
      <c r="I3" s="237"/>
      <c r="J3" s="237"/>
      <c r="K3" s="237"/>
      <c r="L3" s="237" t="s">
        <v>192</v>
      </c>
    </row>
    <row r="4" spans="1:12" ht="33" customHeight="1" x14ac:dyDescent="0.2">
      <c r="A4" s="237"/>
      <c r="B4" s="237"/>
      <c r="C4" s="237"/>
      <c r="D4" s="237" t="s">
        <v>193</v>
      </c>
      <c r="E4" s="237" t="s">
        <v>14</v>
      </c>
      <c r="F4" s="237"/>
      <c r="G4" s="237"/>
      <c r="H4" s="237"/>
      <c r="I4" s="237"/>
      <c r="J4" s="237"/>
      <c r="K4" s="237"/>
      <c r="L4" s="237"/>
    </row>
    <row r="5" spans="1:12" x14ac:dyDescent="0.2">
      <c r="A5" s="237"/>
      <c r="B5" s="237"/>
      <c r="C5" s="237"/>
      <c r="D5" s="237"/>
      <c r="E5" s="237" t="s">
        <v>194</v>
      </c>
      <c r="F5" s="237" t="s">
        <v>195</v>
      </c>
      <c r="G5" s="237" t="s">
        <v>196</v>
      </c>
      <c r="H5" s="237" t="s">
        <v>197</v>
      </c>
      <c r="I5" s="237"/>
      <c r="J5" s="237" t="s">
        <v>198</v>
      </c>
      <c r="K5" s="237"/>
      <c r="L5" s="237"/>
    </row>
    <row r="6" spans="1:12" ht="38.25" x14ac:dyDescent="0.2">
      <c r="A6" s="237"/>
      <c r="B6" s="237"/>
      <c r="C6" s="237"/>
      <c r="D6" s="237"/>
      <c r="E6" s="237"/>
      <c r="F6" s="237"/>
      <c r="G6" s="237"/>
      <c r="H6" s="96" t="s">
        <v>199</v>
      </c>
      <c r="I6" s="96" t="s">
        <v>200</v>
      </c>
      <c r="J6" s="96" t="s">
        <v>199</v>
      </c>
      <c r="K6" s="96" t="s">
        <v>201</v>
      </c>
      <c r="L6" s="237"/>
    </row>
    <row r="7" spans="1:12" x14ac:dyDescent="0.2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</row>
    <row r="8" spans="1:12" x14ac:dyDescent="0.2">
      <c r="A8" s="97" t="s">
        <v>291</v>
      </c>
      <c r="B8" s="96">
        <v>1</v>
      </c>
      <c r="C8" s="97">
        <v>0.5</v>
      </c>
      <c r="D8" s="99">
        <f t="shared" ref="D8:D17" si="0">E8+F8+G8+I8+K8</f>
        <v>13371.279999999999</v>
      </c>
      <c r="E8" s="99">
        <v>7267</v>
      </c>
      <c r="F8" s="99"/>
      <c r="G8" s="99">
        <v>1090.05</v>
      </c>
      <c r="H8" s="97">
        <v>30</v>
      </c>
      <c r="I8" s="99">
        <f t="shared" ref="I8:I17" si="1">(E8+F8+G8)*H8/100</f>
        <v>2507.1149999999998</v>
      </c>
      <c r="J8" s="97">
        <v>30</v>
      </c>
      <c r="K8" s="99">
        <f t="shared" ref="K8:K17" si="2">(E8+F8+G8)*J8/100</f>
        <v>2507.1149999999998</v>
      </c>
      <c r="L8" s="80">
        <f t="shared" ref="L8:L16" si="3">C8*D8*12</f>
        <v>80227.679999999993</v>
      </c>
    </row>
    <row r="9" spans="1:12" x14ac:dyDescent="0.2">
      <c r="A9" s="97" t="s">
        <v>292</v>
      </c>
      <c r="B9" s="96">
        <f t="shared" ref="B9:B16" si="4">B8+1</f>
        <v>2</v>
      </c>
      <c r="C9" s="97">
        <v>1</v>
      </c>
      <c r="D9" s="99">
        <f t="shared" si="0"/>
        <v>11682.880000000001</v>
      </c>
      <c r="E9" s="99">
        <v>6638</v>
      </c>
      <c r="F9" s="99"/>
      <c r="G9" s="99">
        <v>663.8</v>
      </c>
      <c r="H9" s="97">
        <v>30</v>
      </c>
      <c r="I9" s="99">
        <f t="shared" si="1"/>
        <v>2190.54</v>
      </c>
      <c r="J9" s="97">
        <v>30</v>
      </c>
      <c r="K9" s="99">
        <f t="shared" si="2"/>
        <v>2190.54</v>
      </c>
      <c r="L9" s="80">
        <f t="shared" si="3"/>
        <v>140194.56</v>
      </c>
    </row>
    <row r="10" spans="1:12" x14ac:dyDescent="0.2">
      <c r="A10" s="97" t="s">
        <v>293</v>
      </c>
      <c r="B10" s="96">
        <f t="shared" si="4"/>
        <v>3</v>
      </c>
      <c r="C10" s="97">
        <v>1</v>
      </c>
      <c r="D10" s="99">
        <f t="shared" si="0"/>
        <v>11493.36</v>
      </c>
      <c r="E10" s="99">
        <v>5321</v>
      </c>
      <c r="F10" s="99"/>
      <c r="G10" s="99">
        <v>1862.35</v>
      </c>
      <c r="H10" s="97">
        <v>30</v>
      </c>
      <c r="I10" s="99">
        <f t="shared" si="1"/>
        <v>2155.0050000000001</v>
      </c>
      <c r="J10" s="97">
        <v>30</v>
      </c>
      <c r="K10" s="99">
        <f t="shared" si="2"/>
        <v>2155.0050000000001</v>
      </c>
      <c r="L10" s="80">
        <f t="shared" si="3"/>
        <v>137920.32000000001</v>
      </c>
    </row>
    <row r="11" spans="1:12" x14ac:dyDescent="0.2">
      <c r="A11" s="97" t="s">
        <v>294</v>
      </c>
      <c r="B11" s="96">
        <f t="shared" si="4"/>
        <v>4</v>
      </c>
      <c r="C11" s="97">
        <v>0.5</v>
      </c>
      <c r="D11" s="99">
        <f t="shared" si="0"/>
        <v>11627.2</v>
      </c>
      <c r="E11" s="99">
        <v>7267</v>
      </c>
      <c r="F11" s="99"/>
      <c r="G11" s="99"/>
      <c r="H11" s="97">
        <v>30</v>
      </c>
      <c r="I11" s="99">
        <f t="shared" si="1"/>
        <v>2180.1</v>
      </c>
      <c r="J11" s="97">
        <v>30</v>
      </c>
      <c r="K11" s="99">
        <f t="shared" si="2"/>
        <v>2180.1</v>
      </c>
      <c r="L11" s="80">
        <f t="shared" si="3"/>
        <v>69763.200000000012</v>
      </c>
    </row>
    <row r="12" spans="1:12" x14ac:dyDescent="0.2">
      <c r="A12" s="97" t="s">
        <v>295</v>
      </c>
      <c r="B12" s="96">
        <f t="shared" si="4"/>
        <v>5</v>
      </c>
      <c r="C12" s="97">
        <v>0.5</v>
      </c>
      <c r="D12" s="99">
        <f t="shared" si="0"/>
        <v>11627.2</v>
      </c>
      <c r="E12" s="99">
        <v>7267</v>
      </c>
      <c r="F12" s="99"/>
      <c r="G12" s="99"/>
      <c r="H12" s="97">
        <v>30</v>
      </c>
      <c r="I12" s="99">
        <f t="shared" si="1"/>
        <v>2180.1</v>
      </c>
      <c r="J12" s="97">
        <v>30</v>
      </c>
      <c r="K12" s="99">
        <f t="shared" si="2"/>
        <v>2180.1</v>
      </c>
      <c r="L12" s="80">
        <f t="shared" si="3"/>
        <v>69763.200000000012</v>
      </c>
    </row>
    <row r="13" spans="1:12" x14ac:dyDescent="0.2">
      <c r="A13" s="97" t="s">
        <v>296</v>
      </c>
      <c r="B13" s="96">
        <f t="shared" si="4"/>
        <v>6</v>
      </c>
      <c r="C13" s="97">
        <v>4.67</v>
      </c>
      <c r="D13" s="99">
        <f t="shared" si="0"/>
        <v>42962.207999999999</v>
      </c>
      <c r="E13" s="99">
        <v>6378</v>
      </c>
      <c r="F13" s="99"/>
      <c r="G13" s="99">
        <v>20473.38</v>
      </c>
      <c r="H13" s="97">
        <v>30</v>
      </c>
      <c r="I13" s="99">
        <f t="shared" si="1"/>
        <v>8055.4140000000007</v>
      </c>
      <c r="J13" s="97">
        <v>30</v>
      </c>
      <c r="K13" s="99">
        <f t="shared" si="2"/>
        <v>8055.4140000000007</v>
      </c>
      <c r="L13" s="80">
        <f t="shared" si="3"/>
        <v>2407602.13632</v>
      </c>
    </row>
    <row r="14" spans="1:12" x14ac:dyDescent="0.2">
      <c r="A14" s="97" t="s">
        <v>297</v>
      </c>
      <c r="B14" s="96">
        <f t="shared" si="4"/>
        <v>7</v>
      </c>
      <c r="C14" s="97">
        <v>50.77</v>
      </c>
      <c r="D14" s="99">
        <f t="shared" si="0"/>
        <v>15971.984</v>
      </c>
      <c r="E14" s="99">
        <v>7267</v>
      </c>
      <c r="F14" s="99">
        <v>363.35</v>
      </c>
      <c r="G14" s="99">
        <v>2352.14</v>
      </c>
      <c r="H14" s="97">
        <v>30</v>
      </c>
      <c r="I14" s="99">
        <f t="shared" si="1"/>
        <v>2994.7470000000003</v>
      </c>
      <c r="J14" s="97">
        <v>30</v>
      </c>
      <c r="K14" s="99">
        <f t="shared" si="2"/>
        <v>2994.7470000000003</v>
      </c>
      <c r="L14" s="80">
        <f t="shared" si="3"/>
        <v>9730771.5321600009</v>
      </c>
    </row>
    <row r="15" spans="1:12" x14ac:dyDescent="0.2">
      <c r="A15" s="97" t="s">
        <v>455</v>
      </c>
      <c r="B15" s="96">
        <f t="shared" si="4"/>
        <v>8</v>
      </c>
      <c r="C15" s="97">
        <v>0.5</v>
      </c>
      <c r="D15" s="99">
        <f t="shared" si="0"/>
        <v>10204.799999999999</v>
      </c>
      <c r="E15" s="99">
        <v>6378</v>
      </c>
      <c r="F15" s="99"/>
      <c r="G15" s="99"/>
      <c r="H15" s="97">
        <v>30</v>
      </c>
      <c r="I15" s="99">
        <f t="shared" si="1"/>
        <v>1913.4</v>
      </c>
      <c r="J15" s="97">
        <v>30</v>
      </c>
      <c r="K15" s="99">
        <f t="shared" si="2"/>
        <v>1913.4</v>
      </c>
      <c r="L15" s="80">
        <f t="shared" si="3"/>
        <v>61228.799999999996</v>
      </c>
    </row>
    <row r="16" spans="1:12" x14ac:dyDescent="0.2">
      <c r="A16" s="97" t="s">
        <v>298</v>
      </c>
      <c r="B16" s="96">
        <f t="shared" si="4"/>
        <v>9</v>
      </c>
      <c r="C16" s="97">
        <v>1</v>
      </c>
      <c r="D16" s="99">
        <f t="shared" si="0"/>
        <v>11735.52</v>
      </c>
      <c r="E16" s="99">
        <v>6378</v>
      </c>
      <c r="F16" s="99"/>
      <c r="G16" s="99">
        <v>956.7</v>
      </c>
      <c r="H16" s="97">
        <v>30</v>
      </c>
      <c r="I16" s="99">
        <f t="shared" si="1"/>
        <v>2200.41</v>
      </c>
      <c r="J16" s="97">
        <v>30</v>
      </c>
      <c r="K16" s="99">
        <f t="shared" si="2"/>
        <v>2200.41</v>
      </c>
      <c r="L16" s="80">
        <f t="shared" si="3"/>
        <v>140826.23999999999</v>
      </c>
    </row>
    <row r="17" spans="1:12" ht="25.5" x14ac:dyDescent="0.2">
      <c r="A17" s="97" t="s">
        <v>299</v>
      </c>
      <c r="B17" s="96"/>
      <c r="C17" s="97"/>
      <c r="D17" s="99">
        <f t="shared" si="0"/>
        <v>57932.959999999999</v>
      </c>
      <c r="E17" s="99"/>
      <c r="F17" s="99"/>
      <c r="G17" s="99">
        <v>36208.1</v>
      </c>
      <c r="H17" s="97">
        <v>30</v>
      </c>
      <c r="I17" s="99">
        <f t="shared" si="1"/>
        <v>10862.43</v>
      </c>
      <c r="J17" s="97">
        <v>30</v>
      </c>
      <c r="K17" s="99">
        <f t="shared" si="2"/>
        <v>10862.43</v>
      </c>
      <c r="L17" s="99">
        <f>D17*12+4926.81</f>
        <v>700122.33000000007</v>
      </c>
    </row>
    <row r="18" spans="1:12" x14ac:dyDescent="0.2">
      <c r="A18" s="97" t="s">
        <v>140</v>
      </c>
      <c r="B18" s="96">
        <v>9000</v>
      </c>
      <c r="C18" s="96" t="s">
        <v>11</v>
      </c>
      <c r="D18" s="99">
        <f>SUM(D8:D17)</f>
        <v>198609.39199999999</v>
      </c>
      <c r="E18" s="99">
        <f>SUM(E8:E17)</f>
        <v>60161</v>
      </c>
      <c r="F18" s="99">
        <f>SUM(F8:F17)</f>
        <v>363.35</v>
      </c>
      <c r="G18" s="99">
        <f>SUM(G8:G17)</f>
        <v>63606.520000000004</v>
      </c>
      <c r="H18" s="99"/>
      <c r="I18" s="99">
        <f>SUM(I8:I17)</f>
        <v>37239.260999999999</v>
      </c>
      <c r="J18" s="99"/>
      <c r="K18" s="99">
        <f>SUM(K8:K17)</f>
        <v>37239.260999999999</v>
      </c>
      <c r="L18" s="108">
        <f>SUM(L8:L17)</f>
        <v>13538419.998480001</v>
      </c>
    </row>
    <row r="20" spans="1:12" x14ac:dyDescent="0.2">
      <c r="A20" s="3" t="s">
        <v>473</v>
      </c>
    </row>
    <row r="21" spans="1:12" x14ac:dyDescent="0.2">
      <c r="A21" s="237" t="s">
        <v>189</v>
      </c>
      <c r="B21" s="237" t="s">
        <v>1</v>
      </c>
      <c r="C21" s="237" t="s">
        <v>190</v>
      </c>
      <c r="D21" s="237" t="s">
        <v>191</v>
      </c>
      <c r="E21" s="237"/>
      <c r="F21" s="237"/>
      <c r="G21" s="237"/>
      <c r="H21" s="237"/>
      <c r="I21" s="237"/>
      <c r="J21" s="237"/>
      <c r="K21" s="237"/>
      <c r="L21" s="237" t="s">
        <v>192</v>
      </c>
    </row>
    <row r="22" spans="1:12" x14ac:dyDescent="0.2">
      <c r="A22" s="237"/>
      <c r="B22" s="237"/>
      <c r="C22" s="237"/>
      <c r="D22" s="237" t="s">
        <v>193</v>
      </c>
      <c r="E22" s="237" t="s">
        <v>14</v>
      </c>
      <c r="F22" s="237"/>
      <c r="G22" s="237"/>
      <c r="H22" s="237"/>
      <c r="I22" s="237"/>
      <c r="J22" s="237"/>
      <c r="K22" s="237"/>
      <c r="L22" s="237"/>
    </row>
    <row r="23" spans="1:12" x14ac:dyDescent="0.2">
      <c r="A23" s="237"/>
      <c r="B23" s="237"/>
      <c r="C23" s="237"/>
      <c r="D23" s="237"/>
      <c r="E23" s="237" t="s">
        <v>194</v>
      </c>
      <c r="F23" s="237" t="s">
        <v>195</v>
      </c>
      <c r="G23" s="237" t="s">
        <v>196</v>
      </c>
      <c r="H23" s="237" t="s">
        <v>197</v>
      </c>
      <c r="I23" s="237"/>
      <c r="J23" s="237" t="s">
        <v>198</v>
      </c>
      <c r="K23" s="237"/>
      <c r="L23" s="237"/>
    </row>
    <row r="24" spans="1:12" ht="38.25" x14ac:dyDescent="0.2">
      <c r="A24" s="237"/>
      <c r="B24" s="237"/>
      <c r="C24" s="237"/>
      <c r="D24" s="237"/>
      <c r="E24" s="237"/>
      <c r="F24" s="237"/>
      <c r="G24" s="237"/>
      <c r="H24" s="96" t="s">
        <v>199</v>
      </c>
      <c r="I24" s="96" t="s">
        <v>200</v>
      </c>
      <c r="J24" s="96" t="s">
        <v>199</v>
      </c>
      <c r="K24" s="96" t="s">
        <v>201</v>
      </c>
      <c r="L24" s="237"/>
    </row>
    <row r="25" spans="1:12" x14ac:dyDescent="0.2">
      <c r="A25" s="96">
        <v>1</v>
      </c>
      <c r="B25" s="96">
        <v>2</v>
      </c>
      <c r="C25" s="96">
        <v>3</v>
      </c>
      <c r="D25" s="96">
        <v>4</v>
      </c>
      <c r="E25" s="96">
        <v>5</v>
      </c>
      <c r="F25" s="96">
        <v>6</v>
      </c>
      <c r="G25" s="96">
        <v>7</v>
      </c>
      <c r="H25" s="96">
        <v>8</v>
      </c>
      <c r="I25" s="96">
        <v>9</v>
      </c>
      <c r="J25" s="96">
        <v>10</v>
      </c>
      <c r="K25" s="96">
        <v>11</v>
      </c>
      <c r="L25" s="96">
        <v>12</v>
      </c>
    </row>
    <row r="26" spans="1:12" ht="25.5" x14ac:dyDescent="0.2">
      <c r="A26" s="97" t="s">
        <v>300</v>
      </c>
      <c r="B26" s="96">
        <v>1</v>
      </c>
      <c r="C26" s="97">
        <v>0.99</v>
      </c>
      <c r="D26" s="99">
        <f>E26+F26+G26+I26+K26</f>
        <v>11109.119999999999</v>
      </c>
      <c r="E26" s="99">
        <v>5786</v>
      </c>
      <c r="F26" s="99"/>
      <c r="G26" s="99">
        <v>1157.2</v>
      </c>
      <c r="H26" s="97">
        <v>30</v>
      </c>
      <c r="I26" s="99">
        <f>(E26+F26+G26)*H26/100</f>
        <v>2082.96</v>
      </c>
      <c r="J26" s="97">
        <v>30</v>
      </c>
      <c r="K26" s="99">
        <f>(E26+F26+G26)*J26/100</f>
        <v>2082.96</v>
      </c>
      <c r="L26" s="99">
        <f>C26*D26*12</f>
        <v>131976.34559999997</v>
      </c>
    </row>
    <row r="27" spans="1:12" x14ac:dyDescent="0.2">
      <c r="A27" s="97" t="s">
        <v>301</v>
      </c>
      <c r="B27" s="96">
        <f>B26+1</f>
        <v>2</v>
      </c>
      <c r="C27" s="97">
        <v>1</v>
      </c>
      <c r="D27" s="99">
        <f>E27+F27+G27+I27+K27</f>
        <v>11150.400000000001</v>
      </c>
      <c r="E27" s="99">
        <v>6060</v>
      </c>
      <c r="F27" s="99"/>
      <c r="G27" s="99">
        <v>909</v>
      </c>
      <c r="H27" s="97">
        <v>30</v>
      </c>
      <c r="I27" s="99">
        <f>(E27+F27+G27)*H27/100</f>
        <v>2090.6999999999998</v>
      </c>
      <c r="J27" s="97">
        <v>30</v>
      </c>
      <c r="K27" s="99">
        <f>(E27+F27+G27)*J27/100</f>
        <v>2090.6999999999998</v>
      </c>
      <c r="L27" s="99">
        <f>C27*D27*12</f>
        <v>133804.80000000002</v>
      </c>
    </row>
    <row r="28" spans="1:12" x14ac:dyDescent="0.2">
      <c r="A28" s="97" t="s">
        <v>301</v>
      </c>
      <c r="B28" s="96">
        <f>B27+1</f>
        <v>3</v>
      </c>
      <c r="C28" s="97"/>
      <c r="D28" s="99">
        <f>E28+F28+G28+I28+K28</f>
        <v>0</v>
      </c>
      <c r="E28" s="99"/>
      <c r="F28" s="99"/>
      <c r="G28" s="99"/>
      <c r="H28" s="97">
        <v>30</v>
      </c>
      <c r="I28" s="99">
        <f>(E28+F28+G28)*H28/100</f>
        <v>0</v>
      </c>
      <c r="J28" s="97">
        <v>30</v>
      </c>
      <c r="K28" s="99">
        <f>(E28+F28+G28)*J28/100</f>
        <v>0</v>
      </c>
      <c r="L28" s="99">
        <f>C28*D28*12</f>
        <v>0</v>
      </c>
    </row>
    <row r="29" spans="1:12" ht="25.5" x14ac:dyDescent="0.2">
      <c r="A29" s="97" t="s">
        <v>299</v>
      </c>
      <c r="B29" s="96"/>
      <c r="C29" s="97"/>
      <c r="D29" s="99">
        <f>E29+F29+G29+I29+K29</f>
        <v>35149.072</v>
      </c>
      <c r="E29" s="99"/>
      <c r="F29" s="99"/>
      <c r="G29" s="99">
        <v>21968.17</v>
      </c>
      <c r="H29" s="97">
        <v>30</v>
      </c>
      <c r="I29" s="99">
        <f>(E29+F29+G29)*H29/100</f>
        <v>6590.451</v>
      </c>
      <c r="J29" s="97">
        <v>30</v>
      </c>
      <c r="K29" s="99">
        <f>(E29+F29+G29)*J29/100</f>
        <v>6590.451</v>
      </c>
      <c r="L29" s="99">
        <f>D29*12</f>
        <v>421788.864</v>
      </c>
    </row>
    <row r="30" spans="1:12" x14ac:dyDescent="0.2">
      <c r="A30" s="97" t="s">
        <v>140</v>
      </c>
      <c r="B30" s="96">
        <v>9000</v>
      </c>
      <c r="C30" s="96" t="s">
        <v>11</v>
      </c>
      <c r="D30" s="99">
        <f>SUM(D26:D29)</f>
        <v>57408.592000000004</v>
      </c>
      <c r="E30" s="99">
        <f>SUM(E26:E29)</f>
        <v>11846</v>
      </c>
      <c r="F30" s="99">
        <f>SUM(F26:F29)</f>
        <v>0</v>
      </c>
      <c r="G30" s="99">
        <f>SUM(G26:G29)</f>
        <v>24034.37</v>
      </c>
      <c r="H30" s="99"/>
      <c r="I30" s="99">
        <f>SUM(I26:I29)</f>
        <v>10764.111000000001</v>
      </c>
      <c r="J30" s="99"/>
      <c r="K30" s="99">
        <f>SUM(K26:K29)</f>
        <v>10764.111000000001</v>
      </c>
      <c r="L30" s="108">
        <v>687570</v>
      </c>
    </row>
    <row r="32" spans="1:12" x14ac:dyDescent="0.2">
      <c r="A32" s="3" t="s">
        <v>470</v>
      </c>
    </row>
    <row r="33" spans="1:12" x14ac:dyDescent="0.2">
      <c r="A33" s="237" t="s">
        <v>189</v>
      </c>
      <c r="B33" s="237" t="s">
        <v>1</v>
      </c>
      <c r="C33" s="237" t="s">
        <v>190</v>
      </c>
      <c r="D33" s="237" t="s">
        <v>191</v>
      </c>
      <c r="E33" s="237"/>
      <c r="F33" s="237"/>
      <c r="G33" s="237"/>
      <c r="H33" s="237"/>
      <c r="I33" s="237"/>
      <c r="J33" s="237"/>
      <c r="K33" s="237"/>
      <c r="L33" s="237" t="s">
        <v>192</v>
      </c>
    </row>
    <row r="34" spans="1:12" x14ac:dyDescent="0.2">
      <c r="A34" s="237"/>
      <c r="B34" s="237"/>
      <c r="C34" s="237"/>
      <c r="D34" s="237" t="s">
        <v>193</v>
      </c>
      <c r="E34" s="237" t="s">
        <v>14</v>
      </c>
      <c r="F34" s="237"/>
      <c r="G34" s="237"/>
      <c r="H34" s="237"/>
      <c r="I34" s="237"/>
      <c r="J34" s="237"/>
      <c r="K34" s="237"/>
      <c r="L34" s="237"/>
    </row>
    <row r="35" spans="1:12" x14ac:dyDescent="0.2">
      <c r="A35" s="237"/>
      <c r="B35" s="237"/>
      <c r="C35" s="237"/>
      <c r="D35" s="237"/>
      <c r="E35" s="237" t="s">
        <v>194</v>
      </c>
      <c r="F35" s="237" t="s">
        <v>195</v>
      </c>
      <c r="G35" s="237" t="s">
        <v>196</v>
      </c>
      <c r="H35" s="237" t="s">
        <v>197</v>
      </c>
      <c r="I35" s="237"/>
      <c r="J35" s="237" t="s">
        <v>198</v>
      </c>
      <c r="K35" s="237"/>
      <c r="L35" s="237"/>
    </row>
    <row r="36" spans="1:12" ht="38.25" x14ac:dyDescent="0.2">
      <c r="A36" s="237"/>
      <c r="B36" s="237"/>
      <c r="C36" s="237"/>
      <c r="D36" s="237"/>
      <c r="E36" s="237"/>
      <c r="F36" s="237"/>
      <c r="G36" s="237"/>
      <c r="H36" s="96" t="s">
        <v>199</v>
      </c>
      <c r="I36" s="96" t="s">
        <v>200</v>
      </c>
      <c r="J36" s="96" t="s">
        <v>199</v>
      </c>
      <c r="K36" s="96" t="s">
        <v>201</v>
      </c>
      <c r="L36" s="237"/>
    </row>
    <row r="37" spans="1:12" x14ac:dyDescent="0.2">
      <c r="A37" s="96">
        <v>1</v>
      </c>
      <c r="B37" s="96">
        <v>2</v>
      </c>
      <c r="C37" s="96">
        <v>3</v>
      </c>
      <c r="D37" s="96">
        <v>4</v>
      </c>
      <c r="E37" s="96">
        <v>5</v>
      </c>
      <c r="F37" s="96">
        <v>6</v>
      </c>
      <c r="G37" s="96">
        <v>7</v>
      </c>
      <c r="H37" s="96">
        <v>8</v>
      </c>
      <c r="I37" s="96">
        <v>9</v>
      </c>
      <c r="J37" s="96">
        <v>10</v>
      </c>
      <c r="K37" s="96">
        <v>11</v>
      </c>
      <c r="L37" s="96">
        <v>12</v>
      </c>
    </row>
    <row r="38" spans="1:12" x14ac:dyDescent="0.2">
      <c r="A38" s="97" t="s">
        <v>302</v>
      </c>
      <c r="B38" s="96">
        <v>1</v>
      </c>
      <c r="C38" s="97">
        <v>1</v>
      </c>
      <c r="D38" s="99">
        <f t="shared" ref="D38:D48" si="5">E38+F38+G38+I38+K38</f>
        <v>26182.800000000003</v>
      </c>
      <c r="E38" s="99">
        <v>15585</v>
      </c>
      <c r="F38" s="99"/>
      <c r="G38" s="99">
        <v>779.25</v>
      </c>
      <c r="H38" s="97">
        <v>30</v>
      </c>
      <c r="I38" s="99">
        <f t="shared" ref="I38:I50" si="6">(E38+F38+G38)*H38/100</f>
        <v>4909.2749999999996</v>
      </c>
      <c r="J38" s="97">
        <v>30</v>
      </c>
      <c r="K38" s="99">
        <f t="shared" ref="K38:K50" si="7">(E38+F38+G38)*J38/100</f>
        <v>4909.2749999999996</v>
      </c>
      <c r="L38" s="80">
        <f t="shared" ref="L38:L47" si="8">C38*D38*12</f>
        <v>314193.60000000003</v>
      </c>
    </row>
    <row r="39" spans="1:12" ht="25.5" x14ac:dyDescent="0.2">
      <c r="A39" s="97" t="s">
        <v>303</v>
      </c>
      <c r="B39" s="96">
        <f>B38+1</f>
        <v>2</v>
      </c>
      <c r="C39" s="97">
        <v>1</v>
      </c>
      <c r="D39" s="99">
        <f t="shared" si="5"/>
        <v>21820</v>
      </c>
      <c r="E39" s="99">
        <v>10910</v>
      </c>
      <c r="F39" s="99"/>
      <c r="G39" s="99">
        <v>2727.5</v>
      </c>
      <c r="H39" s="97">
        <v>30</v>
      </c>
      <c r="I39" s="99">
        <f t="shared" si="6"/>
        <v>4091.25</v>
      </c>
      <c r="J39" s="97">
        <v>30</v>
      </c>
      <c r="K39" s="99">
        <f t="shared" si="7"/>
        <v>4091.25</v>
      </c>
      <c r="L39" s="80">
        <f t="shared" si="8"/>
        <v>261840</v>
      </c>
    </row>
    <row r="40" spans="1:12" ht="25.5" x14ac:dyDescent="0.2">
      <c r="A40" s="97" t="s">
        <v>304</v>
      </c>
      <c r="B40" s="96">
        <f>B39+1</f>
        <v>3</v>
      </c>
      <c r="C40" s="97">
        <v>1</v>
      </c>
      <c r="D40" s="99">
        <f t="shared" si="5"/>
        <v>18328.8</v>
      </c>
      <c r="E40" s="99">
        <v>10910</v>
      </c>
      <c r="F40" s="99"/>
      <c r="G40" s="99">
        <v>545.5</v>
      </c>
      <c r="H40" s="97">
        <v>30</v>
      </c>
      <c r="I40" s="99">
        <f t="shared" si="6"/>
        <v>3436.65</v>
      </c>
      <c r="J40" s="97">
        <v>30</v>
      </c>
      <c r="K40" s="99">
        <f t="shared" si="7"/>
        <v>3436.65</v>
      </c>
      <c r="L40" s="80">
        <f t="shared" si="8"/>
        <v>219945.59999999998</v>
      </c>
    </row>
    <row r="41" spans="1:12" ht="25.5" x14ac:dyDescent="0.2">
      <c r="A41" s="97" t="s">
        <v>303</v>
      </c>
      <c r="B41" s="96">
        <f>B40+1</f>
        <v>4</v>
      </c>
      <c r="C41" s="97">
        <v>1</v>
      </c>
      <c r="D41" s="99">
        <f t="shared" si="5"/>
        <v>18328.8</v>
      </c>
      <c r="E41" s="99">
        <v>10910</v>
      </c>
      <c r="F41" s="99"/>
      <c r="G41" s="99">
        <v>545.5</v>
      </c>
      <c r="H41" s="97">
        <v>30</v>
      </c>
      <c r="I41" s="99">
        <f t="shared" si="6"/>
        <v>3436.65</v>
      </c>
      <c r="J41" s="54">
        <v>30</v>
      </c>
      <c r="K41" s="99">
        <f t="shared" si="7"/>
        <v>3436.65</v>
      </c>
      <c r="L41" s="80">
        <f t="shared" si="8"/>
        <v>219945.59999999998</v>
      </c>
    </row>
    <row r="42" spans="1:12" ht="25.5" x14ac:dyDescent="0.2">
      <c r="A42" s="97" t="s">
        <v>454</v>
      </c>
      <c r="B42" s="96">
        <v>5</v>
      </c>
      <c r="C42" s="97">
        <v>1</v>
      </c>
      <c r="D42" s="99">
        <f t="shared" si="5"/>
        <v>18328.8</v>
      </c>
      <c r="E42" s="99">
        <v>10910</v>
      </c>
      <c r="F42" s="99"/>
      <c r="G42" s="99">
        <v>545.5</v>
      </c>
      <c r="H42" s="97">
        <v>30</v>
      </c>
      <c r="I42" s="99">
        <f t="shared" si="6"/>
        <v>3436.65</v>
      </c>
      <c r="J42" s="97">
        <v>30</v>
      </c>
      <c r="K42" s="99">
        <f t="shared" si="7"/>
        <v>3436.65</v>
      </c>
      <c r="L42" s="80">
        <f t="shared" si="8"/>
        <v>219945.59999999998</v>
      </c>
    </row>
    <row r="43" spans="1:12" x14ac:dyDescent="0.2">
      <c r="A43" s="97" t="s">
        <v>326</v>
      </c>
      <c r="B43" s="96">
        <v>6</v>
      </c>
      <c r="C43" s="97">
        <v>0.8</v>
      </c>
      <c r="D43" s="99">
        <f t="shared" si="5"/>
        <v>7558</v>
      </c>
      <c r="E43" s="99">
        <v>3779</v>
      </c>
      <c r="F43" s="99"/>
      <c r="G43" s="99">
        <v>944.75</v>
      </c>
      <c r="H43" s="97">
        <v>30</v>
      </c>
      <c r="I43" s="99">
        <f t="shared" si="6"/>
        <v>1417.125</v>
      </c>
      <c r="J43" s="97">
        <v>30</v>
      </c>
      <c r="K43" s="99">
        <f t="shared" si="7"/>
        <v>1417.125</v>
      </c>
      <c r="L43" s="80">
        <f t="shared" si="8"/>
        <v>72556.800000000003</v>
      </c>
    </row>
    <row r="44" spans="1:12" x14ac:dyDescent="0.2">
      <c r="A44" s="97" t="s">
        <v>306</v>
      </c>
      <c r="B44" s="96">
        <f>B43+1</f>
        <v>7</v>
      </c>
      <c r="C44" s="97">
        <v>1</v>
      </c>
      <c r="D44" s="99">
        <f t="shared" si="5"/>
        <v>5777.5199999999995</v>
      </c>
      <c r="E44" s="99">
        <v>3439</v>
      </c>
      <c r="F44" s="99"/>
      <c r="G44" s="99">
        <v>171.95</v>
      </c>
      <c r="H44" s="97">
        <v>30</v>
      </c>
      <c r="I44" s="99">
        <f t="shared" si="6"/>
        <v>1083.2850000000001</v>
      </c>
      <c r="J44" s="97">
        <v>30</v>
      </c>
      <c r="K44" s="99">
        <f t="shared" si="7"/>
        <v>1083.2850000000001</v>
      </c>
      <c r="L44" s="80">
        <f t="shared" si="8"/>
        <v>69330.239999999991</v>
      </c>
    </row>
    <row r="45" spans="1:12" x14ac:dyDescent="0.2">
      <c r="A45" s="97" t="s">
        <v>307</v>
      </c>
      <c r="B45" s="96">
        <v>8</v>
      </c>
      <c r="C45" s="97">
        <v>1</v>
      </c>
      <c r="D45" s="99">
        <f t="shared" si="5"/>
        <v>6651.0399999999991</v>
      </c>
      <c r="E45" s="99">
        <v>3779</v>
      </c>
      <c r="F45" s="99"/>
      <c r="G45" s="99">
        <v>377.9</v>
      </c>
      <c r="H45" s="97">
        <v>30</v>
      </c>
      <c r="I45" s="99">
        <f t="shared" si="6"/>
        <v>1247.07</v>
      </c>
      <c r="J45" s="97">
        <v>30</v>
      </c>
      <c r="K45" s="99">
        <f t="shared" si="7"/>
        <v>1247.07</v>
      </c>
      <c r="L45" s="80">
        <f t="shared" si="8"/>
        <v>79812.479999999981</v>
      </c>
    </row>
    <row r="46" spans="1:12" x14ac:dyDescent="0.2">
      <c r="A46" s="97" t="s">
        <v>308</v>
      </c>
      <c r="B46" s="96">
        <f>B45+1</f>
        <v>9</v>
      </c>
      <c r="C46" s="97">
        <v>1</v>
      </c>
      <c r="D46" s="99">
        <f t="shared" si="5"/>
        <v>11682.880000000001</v>
      </c>
      <c r="E46" s="99">
        <v>6638</v>
      </c>
      <c r="F46" s="99"/>
      <c r="G46" s="99">
        <v>663.8</v>
      </c>
      <c r="H46" s="97">
        <v>30</v>
      </c>
      <c r="I46" s="99">
        <f t="shared" si="6"/>
        <v>2190.54</v>
      </c>
      <c r="J46" s="97">
        <v>30</v>
      </c>
      <c r="K46" s="99">
        <f t="shared" si="7"/>
        <v>2190.54</v>
      </c>
      <c r="L46" s="80">
        <f t="shared" si="8"/>
        <v>140194.56</v>
      </c>
    </row>
    <row r="47" spans="1:12" x14ac:dyDescent="0.2">
      <c r="A47" s="97" t="s">
        <v>309</v>
      </c>
      <c r="B47" s="96">
        <v>10</v>
      </c>
      <c r="C47" s="97">
        <v>0.25</v>
      </c>
      <c r="D47" s="99">
        <f t="shared" si="5"/>
        <v>6046.4</v>
      </c>
      <c r="E47" s="99">
        <v>3779</v>
      </c>
      <c r="F47" s="99"/>
      <c r="G47" s="99"/>
      <c r="H47" s="97">
        <v>30</v>
      </c>
      <c r="I47" s="99">
        <f t="shared" si="6"/>
        <v>1133.7</v>
      </c>
      <c r="J47" s="97">
        <v>30</v>
      </c>
      <c r="K47" s="99">
        <f t="shared" si="7"/>
        <v>1133.7</v>
      </c>
      <c r="L47" s="80">
        <f t="shared" si="8"/>
        <v>18139.199999999997</v>
      </c>
    </row>
    <row r="48" spans="1:12" ht="38.25" x14ac:dyDescent="0.2">
      <c r="A48" s="97" t="s">
        <v>310</v>
      </c>
      <c r="B48" s="96"/>
      <c r="C48" s="97"/>
      <c r="D48" s="99">
        <f t="shared" si="5"/>
        <v>15460.32</v>
      </c>
      <c r="E48" s="99"/>
      <c r="F48" s="99"/>
      <c r="G48" s="99">
        <v>9662.7000000000007</v>
      </c>
      <c r="H48" s="97">
        <v>30</v>
      </c>
      <c r="I48" s="99">
        <f t="shared" si="6"/>
        <v>2898.81</v>
      </c>
      <c r="J48" s="97">
        <v>30</v>
      </c>
      <c r="K48" s="99">
        <f t="shared" si="7"/>
        <v>2898.81</v>
      </c>
      <c r="L48" s="80">
        <f>D48*12</f>
        <v>185523.84</v>
      </c>
    </row>
    <row r="49" spans="1:12" ht="25.5" x14ac:dyDescent="0.2">
      <c r="A49" s="97" t="s">
        <v>311</v>
      </c>
      <c r="B49" s="96"/>
      <c r="C49" s="97"/>
      <c r="D49" s="99"/>
      <c r="E49" s="99"/>
      <c r="F49" s="99"/>
      <c r="G49" s="99"/>
      <c r="H49" s="97">
        <v>30</v>
      </c>
      <c r="I49" s="99">
        <f t="shared" si="6"/>
        <v>0</v>
      </c>
      <c r="J49" s="97">
        <v>30</v>
      </c>
      <c r="K49" s="99">
        <f t="shared" si="7"/>
        <v>0</v>
      </c>
      <c r="L49" s="80">
        <f>D49*12</f>
        <v>0</v>
      </c>
    </row>
    <row r="50" spans="1:12" x14ac:dyDescent="0.2">
      <c r="A50" s="97" t="s">
        <v>312</v>
      </c>
      <c r="B50" s="96"/>
      <c r="C50" s="97"/>
      <c r="D50" s="99">
        <f>E50+F50+G50+I50+K50</f>
        <v>34981.887999999999</v>
      </c>
      <c r="E50" s="99"/>
      <c r="F50" s="99"/>
      <c r="G50" s="99">
        <v>21863.68</v>
      </c>
      <c r="H50" s="97">
        <v>30</v>
      </c>
      <c r="I50" s="99">
        <f t="shared" si="6"/>
        <v>6559.1040000000003</v>
      </c>
      <c r="J50" s="97">
        <v>30</v>
      </c>
      <c r="K50" s="99">
        <f t="shared" si="7"/>
        <v>6559.1040000000003</v>
      </c>
      <c r="L50" s="80">
        <f>D50*12-140.18</f>
        <v>419642.47599999997</v>
      </c>
    </row>
    <row r="51" spans="1:12" x14ac:dyDescent="0.2">
      <c r="A51" s="97" t="s">
        <v>140</v>
      </c>
      <c r="B51" s="96">
        <v>9000</v>
      </c>
      <c r="C51" s="96" t="s">
        <v>11</v>
      </c>
      <c r="D51" s="99">
        <f>SUM(D38:D50)</f>
        <v>191147.24800000002</v>
      </c>
      <c r="E51" s="99">
        <f>SUM(E38:E50)</f>
        <v>80639</v>
      </c>
      <c r="F51" s="99">
        <f>SUM(F38:F50)</f>
        <v>0</v>
      </c>
      <c r="G51" s="99">
        <f>SUM(G38:G50)</f>
        <v>38828.03</v>
      </c>
      <c r="H51" s="99"/>
      <c r="I51" s="99">
        <f>SUM(I38:I50)</f>
        <v>35840.109000000004</v>
      </c>
      <c r="J51" s="99"/>
      <c r="K51" s="99">
        <f>SUM(K38:K50)</f>
        <v>35840.109000000004</v>
      </c>
      <c r="L51" s="108">
        <f>SUM(L38:L50)</f>
        <v>2221069.9959999998</v>
      </c>
    </row>
    <row r="53" spans="1:12" x14ac:dyDescent="0.2">
      <c r="A53" s="3" t="s">
        <v>313</v>
      </c>
      <c r="B53" s="3" t="s">
        <v>471</v>
      </c>
    </row>
    <row r="54" spans="1:12" x14ac:dyDescent="0.2">
      <c r="A54" s="237" t="s">
        <v>189</v>
      </c>
      <c r="B54" s="237" t="s">
        <v>1</v>
      </c>
      <c r="C54" s="237" t="s">
        <v>190</v>
      </c>
      <c r="D54" s="237" t="s">
        <v>191</v>
      </c>
      <c r="E54" s="237"/>
      <c r="F54" s="237"/>
      <c r="G54" s="237"/>
      <c r="H54" s="237"/>
      <c r="I54" s="237"/>
      <c r="J54" s="237"/>
      <c r="K54" s="237"/>
      <c r="L54" s="237" t="s">
        <v>192</v>
      </c>
    </row>
    <row r="55" spans="1:12" x14ac:dyDescent="0.2">
      <c r="A55" s="237"/>
      <c r="B55" s="237"/>
      <c r="C55" s="237"/>
      <c r="D55" s="237" t="s">
        <v>193</v>
      </c>
      <c r="E55" s="237" t="s">
        <v>14</v>
      </c>
      <c r="F55" s="237"/>
      <c r="G55" s="237"/>
      <c r="H55" s="237"/>
      <c r="I55" s="237"/>
      <c r="J55" s="237"/>
      <c r="K55" s="237"/>
      <c r="L55" s="237"/>
    </row>
    <row r="56" spans="1:12" x14ac:dyDescent="0.2">
      <c r="A56" s="237"/>
      <c r="B56" s="237"/>
      <c r="C56" s="237"/>
      <c r="D56" s="237"/>
      <c r="E56" s="237" t="s">
        <v>194</v>
      </c>
      <c r="F56" s="237" t="s">
        <v>195</v>
      </c>
      <c r="G56" s="237" t="s">
        <v>196</v>
      </c>
      <c r="H56" s="237" t="s">
        <v>197</v>
      </c>
      <c r="I56" s="237"/>
      <c r="J56" s="237" t="s">
        <v>198</v>
      </c>
      <c r="K56" s="237"/>
      <c r="L56" s="237"/>
    </row>
    <row r="57" spans="1:12" ht="38.25" x14ac:dyDescent="0.2">
      <c r="A57" s="237"/>
      <c r="B57" s="237"/>
      <c r="C57" s="237"/>
      <c r="D57" s="237"/>
      <c r="E57" s="237"/>
      <c r="F57" s="237"/>
      <c r="G57" s="237"/>
      <c r="H57" s="96" t="s">
        <v>199</v>
      </c>
      <c r="I57" s="96" t="s">
        <v>200</v>
      </c>
      <c r="J57" s="96" t="s">
        <v>199</v>
      </c>
      <c r="K57" s="96" t="s">
        <v>201</v>
      </c>
      <c r="L57" s="237"/>
    </row>
    <row r="58" spans="1:12" x14ac:dyDescent="0.2">
      <c r="A58" s="96">
        <v>1</v>
      </c>
      <c r="B58" s="96">
        <v>2</v>
      </c>
      <c r="C58" s="96">
        <v>3</v>
      </c>
      <c r="D58" s="96">
        <v>4</v>
      </c>
      <c r="E58" s="96">
        <v>5</v>
      </c>
      <c r="F58" s="96">
        <v>6</v>
      </c>
      <c r="G58" s="96">
        <v>7</v>
      </c>
      <c r="H58" s="96">
        <v>8</v>
      </c>
      <c r="I58" s="96">
        <v>9</v>
      </c>
      <c r="J58" s="96">
        <v>10</v>
      </c>
      <c r="K58" s="96">
        <v>11</v>
      </c>
      <c r="L58" s="96">
        <v>12</v>
      </c>
    </row>
    <row r="59" spans="1:12" x14ac:dyDescent="0.2">
      <c r="A59" s="97" t="s">
        <v>314</v>
      </c>
      <c r="B59" s="96">
        <v>1</v>
      </c>
      <c r="C59" s="97">
        <v>2</v>
      </c>
      <c r="D59" s="99">
        <f>E59+F59+G59+I59+K59</f>
        <v>6148.4159999999993</v>
      </c>
      <c r="E59" s="99">
        <v>3099</v>
      </c>
      <c r="F59" s="99">
        <v>123.96</v>
      </c>
      <c r="G59" s="99">
        <v>619.79999999999995</v>
      </c>
      <c r="H59" s="97">
        <v>30</v>
      </c>
      <c r="I59" s="99">
        <f>(E59+F59+G59)*H59/100</f>
        <v>1152.828</v>
      </c>
      <c r="J59" s="97">
        <v>30</v>
      </c>
      <c r="K59" s="99">
        <f>(E59+F59+G59)*J59/100</f>
        <v>1152.828</v>
      </c>
      <c r="L59" s="99">
        <f>C59*D59*12</f>
        <v>147561.984</v>
      </c>
    </row>
    <row r="60" spans="1:12" x14ac:dyDescent="0.2">
      <c r="A60" s="97" t="s">
        <v>315</v>
      </c>
      <c r="B60" s="96">
        <f>B59+1</f>
        <v>2</v>
      </c>
      <c r="C60" s="97">
        <v>0.5</v>
      </c>
      <c r="D60" s="99">
        <f>E60+F60+G60+I60+K60</f>
        <v>4642.5280000000002</v>
      </c>
      <c r="E60" s="99">
        <v>2662</v>
      </c>
      <c r="F60" s="99">
        <v>106.48</v>
      </c>
      <c r="G60" s="99">
        <v>133.1</v>
      </c>
      <c r="H60" s="97">
        <v>30</v>
      </c>
      <c r="I60" s="99">
        <f>(E60+F60+G60)*H60/100</f>
        <v>870.47399999999993</v>
      </c>
      <c r="J60" s="97">
        <v>30</v>
      </c>
      <c r="K60" s="99">
        <f>(E60+F60+G60)*J60/100</f>
        <v>870.47399999999993</v>
      </c>
      <c r="L60" s="99">
        <f>C60*D60*12</f>
        <v>27855.168000000001</v>
      </c>
    </row>
    <row r="61" spans="1:12" x14ac:dyDescent="0.2">
      <c r="A61" s="97" t="s">
        <v>316</v>
      </c>
      <c r="B61" s="96">
        <f>B60+1</f>
        <v>3</v>
      </c>
      <c r="C61" s="97">
        <v>0.5</v>
      </c>
      <c r="D61" s="99">
        <f>E61+F61+G61+I61+K61</f>
        <v>4642.5280000000002</v>
      </c>
      <c r="E61" s="99">
        <v>2662</v>
      </c>
      <c r="F61" s="99">
        <v>106.48</v>
      </c>
      <c r="G61" s="99">
        <v>133.1</v>
      </c>
      <c r="H61" s="97">
        <v>30</v>
      </c>
      <c r="I61" s="99">
        <f>(E61+F61+G61)*H61/100</f>
        <v>870.47399999999993</v>
      </c>
      <c r="J61" s="97">
        <v>30</v>
      </c>
      <c r="K61" s="99">
        <f>(E61+F61+G61)*J61/100</f>
        <v>870.47399999999993</v>
      </c>
      <c r="L61" s="80">
        <f>C61*D61*12</f>
        <v>27855.168000000001</v>
      </c>
    </row>
    <row r="62" spans="1:12" x14ac:dyDescent="0.2">
      <c r="A62" s="97" t="s">
        <v>312</v>
      </c>
      <c r="B62" s="96">
        <v>4</v>
      </c>
      <c r="C62" s="97"/>
      <c r="D62" s="99">
        <f>E62+F62+G62+I62+K62</f>
        <v>39543.968000000001</v>
      </c>
      <c r="E62" s="99"/>
      <c r="F62" s="99"/>
      <c r="G62" s="99">
        <v>24714.98</v>
      </c>
      <c r="H62" s="97">
        <v>30</v>
      </c>
      <c r="I62" s="99">
        <f>(E62+F62+G62)*H62/100</f>
        <v>7414.4940000000006</v>
      </c>
      <c r="J62" s="97">
        <v>30</v>
      </c>
      <c r="K62" s="99">
        <f>(E62+F62+G62)*J62/100</f>
        <v>7414.4940000000006</v>
      </c>
      <c r="L62" s="80">
        <f>D62*12+0.06</f>
        <v>474527.67600000004</v>
      </c>
    </row>
    <row r="63" spans="1:12" x14ac:dyDescent="0.2">
      <c r="A63" s="97" t="s">
        <v>140</v>
      </c>
      <c r="B63" s="96">
        <v>9000</v>
      </c>
      <c r="C63" s="96" t="s">
        <v>11</v>
      </c>
      <c r="D63" s="99">
        <f>SUM(D59:D62)</f>
        <v>54977.440000000002</v>
      </c>
      <c r="E63" s="99">
        <f>SUM(E59:E62)</f>
        <v>8423</v>
      </c>
      <c r="F63" s="99">
        <f>SUM(F59:F62)</f>
        <v>336.92</v>
      </c>
      <c r="G63" s="99">
        <f>SUM(G59:G62)</f>
        <v>25600.98</v>
      </c>
      <c r="H63" s="99"/>
      <c r="I63" s="99">
        <f>SUM(I59:I62)</f>
        <v>10308.27</v>
      </c>
      <c r="J63" s="99"/>
      <c r="K63" s="99">
        <f>SUM(K59:K62)</f>
        <v>10308.27</v>
      </c>
      <c r="L63" s="108">
        <f>677800-28100</f>
        <v>649700</v>
      </c>
    </row>
    <row r="64" spans="1:12" x14ac:dyDescent="0.2">
      <c r="J64" s="244"/>
      <c r="K64" s="244"/>
      <c r="L64" s="244"/>
    </row>
    <row r="66" spans="1:12" x14ac:dyDescent="0.2">
      <c r="A66" s="3" t="s">
        <v>317</v>
      </c>
      <c r="C66" s="100">
        <v>75880</v>
      </c>
    </row>
    <row r="67" spans="1:12" x14ac:dyDescent="0.2">
      <c r="A67" s="237" t="s">
        <v>189</v>
      </c>
      <c r="B67" s="237" t="s">
        <v>1</v>
      </c>
      <c r="C67" s="237" t="s">
        <v>190</v>
      </c>
      <c r="D67" s="237" t="s">
        <v>191</v>
      </c>
      <c r="E67" s="237"/>
      <c r="F67" s="237"/>
      <c r="G67" s="237"/>
      <c r="H67" s="237"/>
      <c r="I67" s="237"/>
      <c r="J67" s="237"/>
      <c r="K67" s="237"/>
      <c r="L67" s="237" t="s">
        <v>192</v>
      </c>
    </row>
    <row r="68" spans="1:12" x14ac:dyDescent="0.2">
      <c r="A68" s="237"/>
      <c r="B68" s="237"/>
      <c r="C68" s="237"/>
      <c r="D68" s="237" t="s">
        <v>193</v>
      </c>
      <c r="E68" s="237" t="s">
        <v>14</v>
      </c>
      <c r="F68" s="237"/>
      <c r="G68" s="237"/>
      <c r="H68" s="237"/>
      <c r="I68" s="237"/>
      <c r="J68" s="237"/>
      <c r="K68" s="237"/>
      <c r="L68" s="237"/>
    </row>
    <row r="69" spans="1:12" x14ac:dyDescent="0.2">
      <c r="A69" s="237"/>
      <c r="B69" s="237"/>
      <c r="C69" s="237"/>
      <c r="D69" s="237"/>
      <c r="E69" s="237" t="s">
        <v>194</v>
      </c>
      <c r="F69" s="237" t="s">
        <v>195</v>
      </c>
      <c r="G69" s="237" t="s">
        <v>196</v>
      </c>
      <c r="H69" s="237" t="s">
        <v>197</v>
      </c>
      <c r="I69" s="237"/>
      <c r="J69" s="237" t="s">
        <v>198</v>
      </c>
      <c r="K69" s="237"/>
      <c r="L69" s="237"/>
    </row>
    <row r="70" spans="1:12" ht="38.25" x14ac:dyDescent="0.2">
      <c r="A70" s="237"/>
      <c r="B70" s="237"/>
      <c r="C70" s="237"/>
      <c r="D70" s="237"/>
      <c r="E70" s="237"/>
      <c r="F70" s="237"/>
      <c r="G70" s="237"/>
      <c r="H70" s="96" t="s">
        <v>199</v>
      </c>
      <c r="I70" s="96" t="s">
        <v>200</v>
      </c>
      <c r="J70" s="96" t="s">
        <v>199</v>
      </c>
      <c r="K70" s="96" t="s">
        <v>201</v>
      </c>
      <c r="L70" s="237"/>
    </row>
    <row r="71" spans="1:12" x14ac:dyDescent="0.2">
      <c r="A71" s="96">
        <v>1</v>
      </c>
      <c r="B71" s="96">
        <v>2</v>
      </c>
      <c r="C71" s="96">
        <v>3</v>
      </c>
      <c r="D71" s="96">
        <v>4</v>
      </c>
      <c r="E71" s="96">
        <v>5</v>
      </c>
      <c r="F71" s="96">
        <v>6</v>
      </c>
      <c r="G71" s="96">
        <v>7</v>
      </c>
      <c r="H71" s="96">
        <v>8</v>
      </c>
      <c r="I71" s="96">
        <v>9</v>
      </c>
      <c r="J71" s="96">
        <v>10</v>
      </c>
      <c r="K71" s="96">
        <v>11</v>
      </c>
      <c r="L71" s="96">
        <v>12</v>
      </c>
    </row>
    <row r="72" spans="1:12" x14ac:dyDescent="0.2">
      <c r="A72" s="97" t="s">
        <v>318</v>
      </c>
      <c r="B72" s="96">
        <v>1</v>
      </c>
      <c r="C72" s="97">
        <v>3</v>
      </c>
      <c r="D72" s="99">
        <f t="shared" ref="D72:D78" si="9">E72+F72+G72+I72+K72</f>
        <v>14856.895999999999</v>
      </c>
      <c r="E72" s="99">
        <v>5828</v>
      </c>
      <c r="F72" s="99"/>
      <c r="G72" s="99">
        <v>3457.56</v>
      </c>
      <c r="H72" s="97">
        <v>30</v>
      </c>
      <c r="I72" s="99">
        <f t="shared" ref="I72:I78" si="10">(E72+F72+G72)*H72/100</f>
        <v>2785.6679999999997</v>
      </c>
      <c r="J72" s="97">
        <v>30</v>
      </c>
      <c r="K72" s="99">
        <f t="shared" ref="K72:K78" si="11">(E72+F72+G72)*J72/100</f>
        <v>2785.6679999999997</v>
      </c>
      <c r="L72" s="99">
        <f t="shared" ref="L72:L77" si="12">C72*D72*12</f>
        <v>534848.25599999994</v>
      </c>
    </row>
    <row r="73" spans="1:12" x14ac:dyDescent="0.2">
      <c r="A73" s="97" t="s">
        <v>318</v>
      </c>
      <c r="B73" s="96">
        <f t="shared" ref="B73:B78" si="13">B72+1</f>
        <v>2</v>
      </c>
      <c r="C73" s="97">
        <v>5</v>
      </c>
      <c r="D73" s="99">
        <f t="shared" si="9"/>
        <v>17505.472000000002</v>
      </c>
      <c r="E73" s="99">
        <v>6638</v>
      </c>
      <c r="F73" s="99"/>
      <c r="G73" s="99">
        <v>4302.92</v>
      </c>
      <c r="H73" s="97">
        <v>30</v>
      </c>
      <c r="I73" s="99">
        <f t="shared" si="10"/>
        <v>3282.2759999999998</v>
      </c>
      <c r="J73" s="97">
        <v>30</v>
      </c>
      <c r="K73" s="99">
        <f t="shared" si="11"/>
        <v>3282.2759999999998</v>
      </c>
      <c r="L73" s="99">
        <f t="shared" si="12"/>
        <v>1050328.3200000003</v>
      </c>
    </row>
    <row r="74" spans="1:12" ht="25.5" x14ac:dyDescent="0.2">
      <c r="A74" s="97" t="s">
        <v>319</v>
      </c>
      <c r="B74" s="96">
        <f t="shared" si="13"/>
        <v>3</v>
      </c>
      <c r="C74" s="97">
        <v>1</v>
      </c>
      <c r="D74" s="99">
        <f t="shared" si="9"/>
        <v>14812.160000000002</v>
      </c>
      <c r="E74" s="99">
        <v>5786</v>
      </c>
      <c r="F74" s="99"/>
      <c r="G74" s="99">
        <v>3471.6</v>
      </c>
      <c r="H74" s="97">
        <v>30</v>
      </c>
      <c r="I74" s="99">
        <f t="shared" si="10"/>
        <v>2777.28</v>
      </c>
      <c r="J74" s="97">
        <v>30</v>
      </c>
      <c r="K74" s="99">
        <f t="shared" si="11"/>
        <v>2777.28</v>
      </c>
      <c r="L74" s="80">
        <f t="shared" si="12"/>
        <v>177745.92000000001</v>
      </c>
    </row>
    <row r="75" spans="1:12" ht="25.5" x14ac:dyDescent="0.2">
      <c r="A75" s="97" t="s">
        <v>320</v>
      </c>
      <c r="B75" s="96">
        <f t="shared" si="13"/>
        <v>4</v>
      </c>
      <c r="C75" s="97">
        <v>0.5</v>
      </c>
      <c r="D75" s="99">
        <f t="shared" si="9"/>
        <v>11572</v>
      </c>
      <c r="E75" s="99">
        <v>5786</v>
      </c>
      <c r="F75" s="99"/>
      <c r="G75" s="99">
        <v>1446.5</v>
      </c>
      <c r="H75" s="97">
        <v>30</v>
      </c>
      <c r="I75" s="99">
        <f t="shared" si="10"/>
        <v>2169.75</v>
      </c>
      <c r="J75" s="97">
        <v>30</v>
      </c>
      <c r="K75" s="99">
        <f t="shared" si="11"/>
        <v>2169.75</v>
      </c>
      <c r="L75" s="80">
        <f t="shared" si="12"/>
        <v>69432</v>
      </c>
    </row>
    <row r="76" spans="1:12" x14ac:dyDescent="0.2">
      <c r="A76" s="97" t="s">
        <v>321</v>
      </c>
      <c r="B76" s="96">
        <f t="shared" si="13"/>
        <v>5</v>
      </c>
      <c r="C76" s="97">
        <v>1</v>
      </c>
      <c r="D76" s="99">
        <f t="shared" si="9"/>
        <v>19766.239999999998</v>
      </c>
      <c r="E76" s="99">
        <v>7267</v>
      </c>
      <c r="F76" s="99"/>
      <c r="G76" s="99">
        <v>5086.8999999999996</v>
      </c>
      <c r="H76" s="97">
        <v>30</v>
      </c>
      <c r="I76" s="99">
        <f t="shared" si="10"/>
        <v>3706.17</v>
      </c>
      <c r="J76" s="97">
        <v>30</v>
      </c>
      <c r="K76" s="99">
        <f t="shared" si="11"/>
        <v>3706.17</v>
      </c>
      <c r="L76" s="80">
        <f t="shared" si="12"/>
        <v>237194.87999999998</v>
      </c>
    </row>
    <row r="77" spans="1:12" x14ac:dyDescent="0.2">
      <c r="A77" s="97" t="s">
        <v>453</v>
      </c>
      <c r="B77" s="96">
        <f t="shared" si="13"/>
        <v>6</v>
      </c>
      <c r="C77" s="97">
        <v>0.33</v>
      </c>
      <c r="D77" s="99">
        <f t="shared" si="9"/>
        <v>13276</v>
      </c>
      <c r="E77" s="99">
        <v>6638</v>
      </c>
      <c r="F77" s="99"/>
      <c r="G77" s="99">
        <v>1659.5</v>
      </c>
      <c r="H77" s="97">
        <v>30</v>
      </c>
      <c r="I77" s="99">
        <f t="shared" si="10"/>
        <v>2489.25</v>
      </c>
      <c r="J77" s="97">
        <v>30</v>
      </c>
      <c r="K77" s="99">
        <f t="shared" si="11"/>
        <v>2489.25</v>
      </c>
      <c r="L77" s="80">
        <f t="shared" si="12"/>
        <v>52572.959999999999</v>
      </c>
    </row>
    <row r="78" spans="1:12" ht="25.5" x14ac:dyDescent="0.2">
      <c r="A78" s="97" t="s">
        <v>322</v>
      </c>
      <c r="B78" s="96">
        <f t="shared" si="13"/>
        <v>7</v>
      </c>
      <c r="C78" s="97"/>
      <c r="D78" s="99">
        <f t="shared" si="9"/>
        <v>34712.239999999998</v>
      </c>
      <c r="E78" s="99"/>
      <c r="F78" s="99"/>
      <c r="G78" s="99">
        <v>21695.15</v>
      </c>
      <c r="H78" s="97">
        <v>30</v>
      </c>
      <c r="I78" s="99">
        <f t="shared" si="10"/>
        <v>6508.5450000000001</v>
      </c>
      <c r="J78" s="97">
        <v>30</v>
      </c>
      <c r="K78" s="99">
        <f t="shared" si="11"/>
        <v>6508.5450000000001</v>
      </c>
      <c r="L78" s="99">
        <f>D78*12-1129.22</f>
        <v>415417.66000000003</v>
      </c>
    </row>
    <row r="79" spans="1:12" x14ac:dyDescent="0.2">
      <c r="A79" s="97" t="s">
        <v>140</v>
      </c>
      <c r="B79" s="96">
        <v>9000</v>
      </c>
      <c r="C79" s="96" t="s">
        <v>11</v>
      </c>
      <c r="D79" s="99">
        <f>SUM(D72:D78)</f>
        <v>126501.008</v>
      </c>
      <c r="E79" s="99">
        <f>SUM(E72:E78)</f>
        <v>37943</v>
      </c>
      <c r="F79" s="99">
        <f>SUM(F72:F78)</f>
        <v>0</v>
      </c>
      <c r="G79" s="99">
        <f>SUM(G72:G78)</f>
        <v>41120.130000000005</v>
      </c>
      <c r="H79" s="99"/>
      <c r="I79" s="99">
        <f>SUM(I72:I78)</f>
        <v>23718.938999999998</v>
      </c>
      <c r="J79" s="99"/>
      <c r="K79" s="99">
        <f>SUM(K72:K78)</f>
        <v>23718.938999999998</v>
      </c>
      <c r="L79" s="108">
        <f>SUM(L72:L78)</f>
        <v>2537539.9960000003</v>
      </c>
    </row>
    <row r="81" spans="1:12" x14ac:dyDescent="0.2">
      <c r="A81" s="3" t="s">
        <v>323</v>
      </c>
      <c r="C81" s="100">
        <v>74080</v>
      </c>
    </row>
    <row r="82" spans="1:12" x14ac:dyDescent="0.2">
      <c r="A82" s="237" t="s">
        <v>189</v>
      </c>
      <c r="B82" s="237" t="s">
        <v>1</v>
      </c>
      <c r="C82" s="237" t="s">
        <v>190</v>
      </c>
      <c r="D82" s="237" t="s">
        <v>191</v>
      </c>
      <c r="E82" s="237"/>
      <c r="F82" s="237"/>
      <c r="G82" s="237"/>
      <c r="H82" s="237"/>
      <c r="I82" s="237"/>
      <c r="J82" s="237"/>
      <c r="K82" s="237"/>
      <c r="L82" s="237" t="s">
        <v>192</v>
      </c>
    </row>
    <row r="83" spans="1:12" x14ac:dyDescent="0.2">
      <c r="A83" s="237"/>
      <c r="B83" s="237"/>
      <c r="C83" s="237"/>
      <c r="D83" s="237" t="s">
        <v>193</v>
      </c>
      <c r="E83" s="237" t="s">
        <v>14</v>
      </c>
      <c r="F83" s="237"/>
      <c r="G83" s="237"/>
      <c r="H83" s="237"/>
      <c r="I83" s="237"/>
      <c r="J83" s="237"/>
      <c r="K83" s="237"/>
      <c r="L83" s="237"/>
    </row>
    <row r="84" spans="1:12" x14ac:dyDescent="0.2">
      <c r="A84" s="237"/>
      <c r="B84" s="237"/>
      <c r="C84" s="237"/>
      <c r="D84" s="237"/>
      <c r="E84" s="237" t="s">
        <v>194</v>
      </c>
      <c r="F84" s="237" t="s">
        <v>195</v>
      </c>
      <c r="G84" s="237" t="s">
        <v>196</v>
      </c>
      <c r="H84" s="237" t="s">
        <v>197</v>
      </c>
      <c r="I84" s="237"/>
      <c r="J84" s="237" t="s">
        <v>198</v>
      </c>
      <c r="K84" s="237"/>
      <c r="L84" s="237"/>
    </row>
    <row r="85" spans="1:12" ht="38.25" x14ac:dyDescent="0.2">
      <c r="A85" s="237"/>
      <c r="B85" s="237"/>
      <c r="C85" s="237"/>
      <c r="D85" s="237"/>
      <c r="E85" s="237"/>
      <c r="F85" s="237"/>
      <c r="G85" s="237"/>
      <c r="H85" s="96" t="s">
        <v>199</v>
      </c>
      <c r="I85" s="96" t="s">
        <v>200</v>
      </c>
      <c r="J85" s="96" t="s">
        <v>199</v>
      </c>
      <c r="K85" s="96" t="s">
        <v>201</v>
      </c>
      <c r="L85" s="237"/>
    </row>
    <row r="86" spans="1:12" x14ac:dyDescent="0.2">
      <c r="A86" s="96">
        <v>1</v>
      </c>
      <c r="B86" s="96">
        <v>2</v>
      </c>
      <c r="C86" s="96">
        <v>3</v>
      </c>
      <c r="D86" s="96">
        <v>4</v>
      </c>
      <c r="E86" s="96">
        <v>5</v>
      </c>
      <c r="F86" s="96">
        <v>6</v>
      </c>
      <c r="G86" s="96">
        <v>7</v>
      </c>
      <c r="H86" s="96">
        <v>8</v>
      </c>
      <c r="I86" s="96">
        <v>9</v>
      </c>
      <c r="J86" s="96">
        <v>10</v>
      </c>
      <c r="K86" s="96">
        <v>11</v>
      </c>
      <c r="L86" s="96">
        <v>12</v>
      </c>
    </row>
    <row r="87" spans="1:12" x14ac:dyDescent="0.2">
      <c r="A87" s="97" t="s">
        <v>324</v>
      </c>
      <c r="B87" s="96">
        <v>1</v>
      </c>
      <c r="C87" s="97">
        <v>5</v>
      </c>
      <c r="D87" s="99">
        <f>E87+F87+G87+I87+K87</f>
        <v>8397.6</v>
      </c>
      <c r="E87" s="99">
        <v>3499</v>
      </c>
      <c r="F87" s="99">
        <v>699.8</v>
      </c>
      <c r="G87" s="99">
        <v>1049.7</v>
      </c>
      <c r="H87" s="97">
        <v>30</v>
      </c>
      <c r="I87" s="99">
        <f>(E87+F87+G87)*H87/100</f>
        <v>1574.55</v>
      </c>
      <c r="J87" s="97">
        <v>30</v>
      </c>
      <c r="K87" s="99">
        <f>(E87+F87+G87)*J87/100</f>
        <v>1574.55</v>
      </c>
      <c r="L87" s="99">
        <f>C87*D87*12</f>
        <v>503856</v>
      </c>
    </row>
    <row r="88" spans="1:12" x14ac:dyDescent="0.2">
      <c r="A88" s="97" t="s">
        <v>325</v>
      </c>
      <c r="B88" s="96">
        <f>B87+1</f>
        <v>2</v>
      </c>
      <c r="C88" s="97">
        <v>1</v>
      </c>
      <c r="D88" s="99">
        <f>E88+F88+G88+I88+K88</f>
        <v>6046.4</v>
      </c>
      <c r="E88" s="99">
        <v>3779</v>
      </c>
      <c r="F88" s="99"/>
      <c r="G88" s="99"/>
      <c r="H88" s="97">
        <v>30</v>
      </c>
      <c r="I88" s="99">
        <f>(E88+F88+G88)*H88/100</f>
        <v>1133.7</v>
      </c>
      <c r="J88" s="97">
        <v>30</v>
      </c>
      <c r="K88" s="99">
        <f>(E88+F88+G88)*J88/100</f>
        <v>1133.7</v>
      </c>
      <c r="L88" s="80">
        <f>C88*D88*12</f>
        <v>72556.799999999988</v>
      </c>
    </row>
    <row r="89" spans="1:12" x14ac:dyDescent="0.2">
      <c r="A89" s="97" t="s">
        <v>305</v>
      </c>
      <c r="B89" s="96">
        <f>B88+1</f>
        <v>3</v>
      </c>
      <c r="C89" s="97">
        <v>1</v>
      </c>
      <c r="D89" s="99">
        <f>E89+F89+G89+I89+K89</f>
        <v>23565.360000000001</v>
      </c>
      <c r="E89" s="99">
        <v>14027</v>
      </c>
      <c r="F89" s="99"/>
      <c r="G89" s="99">
        <v>701.35</v>
      </c>
      <c r="H89" s="97">
        <v>30</v>
      </c>
      <c r="I89" s="99">
        <f>(E89+F89+G89)*H89/100</f>
        <v>4418.5050000000001</v>
      </c>
      <c r="J89" s="97">
        <v>30</v>
      </c>
      <c r="K89" s="99">
        <f>(E89+F89+G89)*J89/100</f>
        <v>4418.5050000000001</v>
      </c>
      <c r="L89" s="80">
        <f>C89*D89*12</f>
        <v>282784.32</v>
      </c>
    </row>
    <row r="90" spans="1:12" x14ac:dyDescent="0.2">
      <c r="A90" s="97" t="s">
        <v>327</v>
      </c>
      <c r="B90" s="96">
        <v>4</v>
      </c>
      <c r="C90" s="97"/>
      <c r="D90" s="99">
        <f>E90+F90+G90+I90+K90</f>
        <v>5072.9919999999993</v>
      </c>
      <c r="E90" s="99"/>
      <c r="F90" s="99"/>
      <c r="G90" s="99">
        <v>3170.62</v>
      </c>
      <c r="H90" s="97">
        <v>30</v>
      </c>
      <c r="I90" s="99">
        <f>(E90+F90+G90)*H90/100</f>
        <v>951.18599999999992</v>
      </c>
      <c r="J90" s="97">
        <v>30</v>
      </c>
      <c r="K90" s="99">
        <f>(E90+F90+G90)*J90/100</f>
        <v>951.18599999999992</v>
      </c>
      <c r="L90" s="99">
        <f>D90*12</f>
        <v>60875.903999999995</v>
      </c>
    </row>
    <row r="91" spans="1:12" x14ac:dyDescent="0.2">
      <c r="A91" s="97" t="s">
        <v>312</v>
      </c>
      <c r="B91" s="96">
        <f>B90+1</f>
        <v>5</v>
      </c>
      <c r="C91" s="97"/>
      <c r="D91" s="99">
        <f>E91+F91+G91+I91+K91</f>
        <v>68413.600000000006</v>
      </c>
      <c r="E91" s="99"/>
      <c r="F91" s="99"/>
      <c r="G91" s="99">
        <v>42758.5</v>
      </c>
      <c r="H91" s="97">
        <v>30</v>
      </c>
      <c r="I91" s="99">
        <f>(E91+F91+G91)*H91/100</f>
        <v>12827.55</v>
      </c>
      <c r="J91" s="97">
        <v>30</v>
      </c>
      <c r="K91" s="99">
        <f>(E91+F91+G91)*J91/100</f>
        <v>12827.55</v>
      </c>
      <c r="L91" s="99">
        <f>D91*12+3.78</f>
        <v>820966.9800000001</v>
      </c>
    </row>
    <row r="92" spans="1:12" x14ac:dyDescent="0.2">
      <c r="A92" s="97" t="s">
        <v>140</v>
      </c>
      <c r="B92" s="96">
        <v>9000</v>
      </c>
      <c r="C92" s="96" t="s">
        <v>11</v>
      </c>
      <c r="D92" s="99">
        <f>SUM(D87:D91)</f>
        <v>111495.952</v>
      </c>
      <c r="E92" s="99">
        <f>SUM(E87:E91)</f>
        <v>21305</v>
      </c>
      <c r="F92" s="99">
        <f>SUM(F87:F91)</f>
        <v>699.8</v>
      </c>
      <c r="G92" s="99">
        <f>SUM(G87:G91)</f>
        <v>47680.17</v>
      </c>
      <c r="H92" s="99"/>
      <c r="I92" s="99">
        <f>SUM(I87:I91)</f>
        <v>20905.490999999998</v>
      </c>
      <c r="J92" s="99"/>
      <c r="K92" s="99">
        <f>SUM(K87:K91)</f>
        <v>20905.490999999998</v>
      </c>
      <c r="L92" s="108">
        <f>SUM(L87:L91)</f>
        <v>1741040.0040000002</v>
      </c>
    </row>
    <row r="97" spans="1:11" x14ac:dyDescent="0.2">
      <c r="A97" s="3" t="s">
        <v>357</v>
      </c>
    </row>
    <row r="98" spans="1:11" ht="76.5" x14ac:dyDescent="0.2">
      <c r="A98" s="24" t="s">
        <v>358</v>
      </c>
      <c r="B98" s="96" t="s">
        <v>1</v>
      </c>
      <c r="C98" s="24" t="s">
        <v>359</v>
      </c>
      <c r="D98" s="24" t="s">
        <v>360</v>
      </c>
    </row>
    <row r="99" spans="1:11" ht="25.5" x14ac:dyDescent="0.2">
      <c r="A99" s="97" t="s">
        <v>452</v>
      </c>
      <c r="B99" s="97">
        <v>1</v>
      </c>
      <c r="C99" s="138">
        <v>19700.46</v>
      </c>
      <c r="D99" s="187">
        <f t="shared" ref="D99:D107" si="14">C99*5</f>
        <v>98502.299999999988</v>
      </c>
      <c r="F99" s="3" t="s">
        <v>543</v>
      </c>
      <c r="G99" s="3">
        <v>211</v>
      </c>
    </row>
    <row r="100" spans="1:11" ht="25.5" x14ac:dyDescent="0.2">
      <c r="A100" s="97" t="s">
        <v>447</v>
      </c>
      <c r="B100" s="97">
        <v>2</v>
      </c>
      <c r="C100" s="138">
        <v>11520.74</v>
      </c>
      <c r="D100" s="187">
        <f t="shared" si="14"/>
        <v>57603.7</v>
      </c>
      <c r="F100" s="14" t="s">
        <v>544</v>
      </c>
      <c r="G100" s="137" t="s">
        <v>225</v>
      </c>
      <c r="H100" s="137" t="s">
        <v>545</v>
      </c>
      <c r="I100" s="137" t="s">
        <v>546</v>
      </c>
      <c r="J100" s="137" t="s">
        <v>547</v>
      </c>
      <c r="K100" s="14" t="s">
        <v>79</v>
      </c>
    </row>
    <row r="101" spans="1:11" ht="25.5" x14ac:dyDescent="0.2">
      <c r="A101" s="97" t="s">
        <v>451</v>
      </c>
      <c r="B101" s="97">
        <v>3</v>
      </c>
      <c r="C101" s="138">
        <v>3840.24</v>
      </c>
      <c r="D101" s="187">
        <f t="shared" si="14"/>
        <v>19201.199999999997</v>
      </c>
      <c r="F101" s="14">
        <v>1</v>
      </c>
      <c r="G101" s="137" t="s">
        <v>548</v>
      </c>
      <c r="H101" s="14">
        <v>1</v>
      </c>
      <c r="I101" s="14">
        <v>1</v>
      </c>
      <c r="J101" s="138">
        <v>3889</v>
      </c>
      <c r="K101" s="144">
        <v>3889</v>
      </c>
    </row>
    <row r="102" spans="1:11" x14ac:dyDescent="0.2">
      <c r="A102" s="97" t="s">
        <v>450</v>
      </c>
      <c r="B102" s="14">
        <v>4</v>
      </c>
      <c r="C102" s="138">
        <v>4608.29</v>
      </c>
      <c r="D102" s="187">
        <f t="shared" si="14"/>
        <v>23041.45</v>
      </c>
    </row>
    <row r="103" spans="1:11" ht="25.5" x14ac:dyDescent="0.2">
      <c r="A103" s="97" t="s">
        <v>446</v>
      </c>
      <c r="B103" s="14">
        <v>5</v>
      </c>
      <c r="C103" s="138">
        <v>9216.59</v>
      </c>
      <c r="D103" s="187">
        <f t="shared" si="14"/>
        <v>46082.95</v>
      </c>
    </row>
    <row r="104" spans="1:11" ht="25.5" x14ac:dyDescent="0.2">
      <c r="A104" s="97" t="s">
        <v>445</v>
      </c>
      <c r="B104" s="14">
        <v>6</v>
      </c>
      <c r="C104" s="138">
        <v>7680.49</v>
      </c>
      <c r="D104" s="187">
        <f t="shared" si="14"/>
        <v>38402.449999999997</v>
      </c>
    </row>
    <row r="105" spans="1:11" ht="25.5" x14ac:dyDescent="0.2">
      <c r="A105" s="97" t="s">
        <v>444</v>
      </c>
      <c r="B105" s="14">
        <v>7</v>
      </c>
      <c r="C105" s="138">
        <v>4608.29</v>
      </c>
      <c r="D105" s="187">
        <f t="shared" si="14"/>
        <v>23041.45</v>
      </c>
    </row>
    <row r="106" spans="1:11" ht="25.5" x14ac:dyDescent="0.2">
      <c r="A106" s="97" t="s">
        <v>449</v>
      </c>
      <c r="B106" s="14">
        <v>8</v>
      </c>
      <c r="C106" s="138">
        <v>8813.36</v>
      </c>
      <c r="D106" s="187">
        <f t="shared" si="14"/>
        <v>44066.8</v>
      </c>
    </row>
    <row r="107" spans="1:11" ht="25.5" x14ac:dyDescent="0.2">
      <c r="A107" s="97" t="s">
        <v>448</v>
      </c>
      <c r="B107" s="14">
        <v>9</v>
      </c>
      <c r="C107" s="138">
        <v>8813.36</v>
      </c>
      <c r="D107" s="187">
        <f t="shared" si="14"/>
        <v>44066.8</v>
      </c>
    </row>
    <row r="108" spans="1:11" x14ac:dyDescent="0.2">
      <c r="A108" s="14" t="s">
        <v>361</v>
      </c>
      <c r="B108" s="14">
        <v>9000</v>
      </c>
      <c r="C108" s="14"/>
      <c r="D108" s="109">
        <f>SUM(D99:D107)+0.12</f>
        <v>394009.22000000003</v>
      </c>
    </row>
  </sheetData>
  <mergeCells count="73">
    <mergeCell ref="A82:A85"/>
    <mergeCell ref="B82:B85"/>
    <mergeCell ref="C82:C85"/>
    <mergeCell ref="D82:K82"/>
    <mergeCell ref="L82:L85"/>
    <mergeCell ref="D83:D85"/>
    <mergeCell ref="E83:K83"/>
    <mergeCell ref="E84:E85"/>
    <mergeCell ref="F84:F85"/>
    <mergeCell ref="G84:G85"/>
    <mergeCell ref="H84:I84"/>
    <mergeCell ref="J84:K84"/>
    <mergeCell ref="J64:L64"/>
    <mergeCell ref="A67:A70"/>
    <mergeCell ref="B67:B70"/>
    <mergeCell ref="C67:C70"/>
    <mergeCell ref="D67:K67"/>
    <mergeCell ref="L67:L70"/>
    <mergeCell ref="D68:D70"/>
    <mergeCell ref="E68:K68"/>
    <mergeCell ref="E69:E70"/>
    <mergeCell ref="F69:F70"/>
    <mergeCell ref="G69:G70"/>
    <mergeCell ref="H69:I69"/>
    <mergeCell ref="J69:K69"/>
    <mergeCell ref="A54:A57"/>
    <mergeCell ref="B54:B57"/>
    <mergeCell ref="C54:C57"/>
    <mergeCell ref="D54:K54"/>
    <mergeCell ref="L54:L57"/>
    <mergeCell ref="D55:D57"/>
    <mergeCell ref="E55:K55"/>
    <mergeCell ref="E56:E57"/>
    <mergeCell ref="F56:F57"/>
    <mergeCell ref="G56:G57"/>
    <mergeCell ref="H56:I56"/>
    <mergeCell ref="J56:K56"/>
    <mergeCell ref="A33:A36"/>
    <mergeCell ref="B33:B36"/>
    <mergeCell ref="C33:C36"/>
    <mergeCell ref="D33:K33"/>
    <mergeCell ref="L33:L36"/>
    <mergeCell ref="D34:D36"/>
    <mergeCell ref="E34:K34"/>
    <mergeCell ref="E35:E36"/>
    <mergeCell ref="F35:F36"/>
    <mergeCell ref="G35:G36"/>
    <mergeCell ref="H35:I35"/>
    <mergeCell ref="J35:K35"/>
    <mergeCell ref="A21:A24"/>
    <mergeCell ref="B21:B24"/>
    <mergeCell ref="C21:C24"/>
    <mergeCell ref="D21:K21"/>
    <mergeCell ref="L21:L24"/>
    <mergeCell ref="D22:D24"/>
    <mergeCell ref="E22:K22"/>
    <mergeCell ref="E23:E24"/>
    <mergeCell ref="F23:F24"/>
    <mergeCell ref="G23:G24"/>
    <mergeCell ref="H23:I23"/>
    <mergeCell ref="J23:K23"/>
    <mergeCell ref="A3:A6"/>
    <mergeCell ref="B3:B6"/>
    <mergeCell ref="C3:C6"/>
    <mergeCell ref="D3:K3"/>
    <mergeCell ref="L3:L6"/>
    <mergeCell ref="D4:D6"/>
    <mergeCell ref="E4:K4"/>
    <mergeCell ref="E5:E6"/>
    <mergeCell ref="F5:F6"/>
    <mergeCell ref="G5:G6"/>
    <mergeCell ref="H5:I5"/>
    <mergeCell ref="J5:K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6"/>
  <sheetViews>
    <sheetView view="pageBreakPreview" zoomScale="60" zoomScaleNormal="100" workbookViewId="0">
      <selection activeCell="C12" sqref="C12"/>
    </sheetView>
  </sheetViews>
  <sheetFormatPr defaultRowHeight="12.75" x14ac:dyDescent="0.2"/>
  <cols>
    <col min="1" max="1" width="43.140625" style="3" customWidth="1"/>
    <col min="2" max="2" width="9.140625" style="3"/>
    <col min="3" max="5" width="21.42578125" style="3" customWidth="1"/>
    <col min="6" max="16384" width="9.140625" style="3"/>
  </cols>
  <sheetData>
    <row r="1" spans="1:5" ht="29.25" customHeight="1" x14ac:dyDescent="0.2">
      <c r="A1" s="241" t="s">
        <v>208</v>
      </c>
      <c r="B1" s="241"/>
      <c r="C1" s="241"/>
      <c r="D1" s="241"/>
      <c r="E1" s="241"/>
    </row>
    <row r="2" spans="1:5" x14ac:dyDescent="0.2">
      <c r="A2" s="60"/>
      <c r="B2" s="60"/>
      <c r="C2" s="60"/>
      <c r="D2" s="60"/>
      <c r="E2" s="60"/>
    </row>
    <row r="3" spans="1:5" ht="29.25" customHeight="1" x14ac:dyDescent="0.2">
      <c r="A3" s="241" t="s">
        <v>209</v>
      </c>
      <c r="B3" s="241"/>
      <c r="C3" s="241"/>
      <c r="D3" s="241"/>
      <c r="E3" s="241"/>
    </row>
    <row r="5" spans="1:5" x14ac:dyDescent="0.2">
      <c r="A5" s="237" t="s">
        <v>0</v>
      </c>
      <c r="B5" s="237" t="s">
        <v>1</v>
      </c>
      <c r="C5" s="237" t="s">
        <v>120</v>
      </c>
      <c r="D5" s="237"/>
      <c r="E5" s="237"/>
    </row>
    <row r="6" spans="1:5" x14ac:dyDescent="0.2">
      <c r="A6" s="237"/>
      <c r="B6" s="237"/>
      <c r="C6" s="57" t="s">
        <v>441</v>
      </c>
      <c r="D6" s="57" t="s">
        <v>442</v>
      </c>
      <c r="E6" s="57" t="s">
        <v>443</v>
      </c>
    </row>
    <row r="7" spans="1:5" ht="25.5" x14ac:dyDescent="0.2">
      <c r="A7" s="237"/>
      <c r="B7" s="237"/>
      <c r="C7" s="57" t="s">
        <v>80</v>
      </c>
      <c r="D7" s="57" t="s">
        <v>81</v>
      </c>
      <c r="E7" s="57" t="s">
        <v>82</v>
      </c>
    </row>
    <row r="8" spans="1:5" x14ac:dyDescent="0.2">
      <c r="A8" s="57">
        <v>1</v>
      </c>
      <c r="B8" s="57">
        <v>2</v>
      </c>
      <c r="C8" s="57">
        <v>3</v>
      </c>
      <c r="D8" s="57">
        <v>4</v>
      </c>
      <c r="E8" s="57">
        <v>5</v>
      </c>
    </row>
    <row r="9" spans="1:5" ht="25.5" x14ac:dyDescent="0.2">
      <c r="A9" s="58" t="s">
        <v>202</v>
      </c>
      <c r="B9" s="57">
        <v>100</v>
      </c>
      <c r="C9" s="59"/>
      <c r="D9" s="59"/>
      <c r="E9" s="59"/>
    </row>
    <row r="10" spans="1:5" ht="38.25" x14ac:dyDescent="0.2">
      <c r="A10" s="58" t="s">
        <v>203</v>
      </c>
      <c r="B10" s="57">
        <v>200</v>
      </c>
      <c r="C10" s="59"/>
      <c r="D10" s="59"/>
      <c r="E10" s="59"/>
    </row>
    <row r="11" spans="1:5" ht="25.5" x14ac:dyDescent="0.2">
      <c r="A11" s="58" t="s">
        <v>204</v>
      </c>
      <c r="B11" s="57">
        <v>300</v>
      </c>
      <c r="C11" s="20">
        <f>C12+C13</f>
        <v>6584115.7810975993</v>
      </c>
      <c r="D11" s="128">
        <f>D12+D13</f>
        <v>6575515.7820544792</v>
      </c>
      <c r="E11" s="128">
        <f>E12+E13</f>
        <v>6575515.7820544792</v>
      </c>
    </row>
    <row r="12" spans="1:5" x14ac:dyDescent="0.2">
      <c r="A12" s="17" t="s">
        <v>355</v>
      </c>
      <c r="B12" s="18"/>
      <c r="C12" s="87">
        <f>'3.7.2 (2)'!F22+'3.7.2 (2)'!F45+'3.7.2 (2)'!F67+'3.7.2 (2)'!F89+'3.7.2 (2)'!F111+'3.7.2 (2)'!F133+'3.7.2 (2)'!F177</f>
        <v>6465124.9966575997</v>
      </c>
      <c r="D12" s="128">
        <f>'3.7.2 (2)'!G22+'3.7.2 (2)'!G45+'3.7.2 (2)'!G67+'3.7.2 (2)'!G89+'3.7.2 (2)'!G111+'3.7.2 (2)'!G133+'3.7.2 (2)'!G177</f>
        <v>6456524.9976144796</v>
      </c>
      <c r="E12" s="128">
        <f>'3.7.2 (2)'!H22+'3.7.2 (2)'!H45+'3.7.2 (2)'!H67+'3.7.2 (2)'!H89+'3.7.2 (2)'!H111+'3.7.2 (2)'!H133+'3.7.2 (2)'!H177</f>
        <v>6456524.9976144796</v>
      </c>
    </row>
    <row r="13" spans="1:5" x14ac:dyDescent="0.2">
      <c r="A13" s="17" t="s">
        <v>356</v>
      </c>
      <c r="B13" s="18"/>
      <c r="C13" s="87">
        <f>'3.7.2 (2)'!F155</f>
        <v>118990.78444000002</v>
      </c>
      <c r="D13" s="128">
        <f>'3.7.2 (2)'!G155</f>
        <v>118990.78444000002</v>
      </c>
      <c r="E13" s="128">
        <f>'3.7.2 (2)'!H155</f>
        <v>118990.78444000002</v>
      </c>
    </row>
    <row r="14" spans="1:5" ht="25.5" x14ac:dyDescent="0.2">
      <c r="A14" s="58" t="s">
        <v>205</v>
      </c>
      <c r="B14" s="57">
        <v>400</v>
      </c>
      <c r="C14" s="59"/>
      <c r="D14" s="59"/>
      <c r="E14" s="59"/>
    </row>
    <row r="15" spans="1:5" ht="38.25" x14ac:dyDescent="0.2">
      <c r="A15" s="58" t="s">
        <v>206</v>
      </c>
      <c r="B15" s="57">
        <v>500</v>
      </c>
      <c r="C15" s="59"/>
      <c r="D15" s="59"/>
      <c r="E15" s="59"/>
    </row>
    <row r="16" spans="1:5" ht="38.25" x14ac:dyDescent="0.2">
      <c r="A16" s="58" t="s">
        <v>207</v>
      </c>
      <c r="B16" s="58">
        <v>600</v>
      </c>
      <c r="C16" s="59">
        <f>C9+C10+C11+C14+C15</f>
        <v>6584115.7810975993</v>
      </c>
      <c r="D16" s="59">
        <f>D9+D10+D11+D14+D15</f>
        <v>6575515.7820544792</v>
      </c>
      <c r="E16" s="59">
        <f>E9+E10+E11+E14+E15</f>
        <v>6575515.7820544792</v>
      </c>
    </row>
  </sheetData>
  <mergeCells count="5">
    <mergeCell ref="A5:A7"/>
    <mergeCell ref="B5:B7"/>
    <mergeCell ref="C5:E5"/>
    <mergeCell ref="A1:E1"/>
    <mergeCell ref="A3:E3"/>
  </mergeCells>
  <pageMargins left="0.7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7"/>
  <sheetViews>
    <sheetView view="pageBreakPreview" topLeftCell="A165" zoomScale="60" zoomScaleNormal="100" workbookViewId="0">
      <selection activeCell="K176" sqref="K176"/>
    </sheetView>
  </sheetViews>
  <sheetFormatPr defaultRowHeight="12.75" x14ac:dyDescent="0.2"/>
  <cols>
    <col min="1" max="1" width="49.28515625" style="3" customWidth="1"/>
    <col min="2" max="2" width="9.140625" style="3"/>
    <col min="3" max="8" width="14.140625" style="3" customWidth="1"/>
    <col min="9" max="10" width="9.140625" style="3"/>
    <col min="11" max="11" width="31.7109375" style="3" customWidth="1"/>
    <col min="12" max="16384" width="9.140625" style="3"/>
  </cols>
  <sheetData>
    <row r="1" spans="1:11" x14ac:dyDescent="0.2">
      <c r="A1" s="21" t="s">
        <v>224</v>
      </c>
      <c r="B1" s="21"/>
      <c r="C1" s="21"/>
      <c r="D1" s="21"/>
      <c r="E1" s="21"/>
    </row>
    <row r="2" spans="1:11" x14ac:dyDescent="0.2">
      <c r="C2" s="245" t="s">
        <v>469</v>
      </c>
      <c r="D2" s="245"/>
      <c r="E2" s="245"/>
    </row>
    <row r="3" spans="1:11" x14ac:dyDescent="0.2">
      <c r="A3" s="237" t="s">
        <v>210</v>
      </c>
      <c r="B3" s="237" t="s">
        <v>1</v>
      </c>
      <c r="C3" s="237" t="s">
        <v>211</v>
      </c>
      <c r="D3" s="237"/>
      <c r="E3" s="237"/>
      <c r="F3" s="237" t="s">
        <v>212</v>
      </c>
      <c r="G3" s="237"/>
      <c r="H3" s="237"/>
    </row>
    <row r="4" spans="1:11" x14ac:dyDescent="0.2">
      <c r="A4" s="237"/>
      <c r="B4" s="237"/>
      <c r="C4" s="57" t="s">
        <v>441</v>
      </c>
      <c r="D4" s="57" t="s">
        <v>442</v>
      </c>
      <c r="E4" s="57" t="s">
        <v>443</v>
      </c>
      <c r="F4" s="57" t="s">
        <v>441</v>
      </c>
      <c r="G4" s="57" t="s">
        <v>442</v>
      </c>
      <c r="H4" s="57" t="s">
        <v>443</v>
      </c>
    </row>
    <row r="5" spans="1:11" ht="38.25" x14ac:dyDescent="0.2">
      <c r="A5" s="237"/>
      <c r="B5" s="237"/>
      <c r="C5" s="57" t="s">
        <v>80</v>
      </c>
      <c r="D5" s="57" t="s">
        <v>81</v>
      </c>
      <c r="E5" s="57" t="s">
        <v>82</v>
      </c>
      <c r="F5" s="57" t="s">
        <v>80</v>
      </c>
      <c r="G5" s="57" t="s">
        <v>81</v>
      </c>
      <c r="H5" s="57" t="s">
        <v>82</v>
      </c>
      <c r="K5" s="50">
        <f>F22+F45+F67+F89+F111+F133+F177</f>
        <v>6465124.9966575997</v>
      </c>
    </row>
    <row r="6" spans="1:11" x14ac:dyDescent="0.2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</row>
    <row r="7" spans="1:11" ht="25.5" x14ac:dyDescent="0.2">
      <c r="A7" s="58" t="s">
        <v>213</v>
      </c>
      <c r="B7" s="57">
        <v>100</v>
      </c>
      <c r="C7" s="59"/>
      <c r="D7" s="59"/>
      <c r="E7" s="59"/>
      <c r="F7" s="59">
        <f>F8+F10+F11</f>
        <v>2978452.3996656002</v>
      </c>
      <c r="G7" s="59">
        <f>G8</f>
        <v>2978452.3996656002</v>
      </c>
      <c r="H7" s="59">
        <f>H8</f>
        <v>2978452.3996656002</v>
      </c>
    </row>
    <row r="8" spans="1:11" x14ac:dyDescent="0.2">
      <c r="A8" s="58" t="s">
        <v>14</v>
      </c>
      <c r="B8" s="237">
        <v>110</v>
      </c>
      <c r="C8" s="240">
        <f>'3.6.3 (2)'!L18</f>
        <v>13538419.998480001</v>
      </c>
      <c r="D8" s="240">
        <f>'3.6.4 (2)'!L18</f>
        <v>13538419.998480001</v>
      </c>
      <c r="E8" s="240">
        <f>'3.6.5 (2)'!L18</f>
        <v>13538419.998480001</v>
      </c>
      <c r="F8" s="240">
        <f>C8/100*22</f>
        <v>2978452.3996656002</v>
      </c>
      <c r="G8" s="240">
        <f>D8*22%</f>
        <v>2978452.3996656002</v>
      </c>
      <c r="H8" s="240">
        <f>E8*22%</f>
        <v>2978452.3996656002</v>
      </c>
    </row>
    <row r="9" spans="1:11" x14ac:dyDescent="0.2">
      <c r="A9" s="58" t="s">
        <v>214</v>
      </c>
      <c r="B9" s="237"/>
      <c r="C9" s="240"/>
      <c r="D9" s="240"/>
      <c r="E9" s="240"/>
      <c r="F9" s="240"/>
      <c r="G9" s="240"/>
      <c r="H9" s="240"/>
    </row>
    <row r="10" spans="1:11" x14ac:dyDescent="0.2">
      <c r="A10" s="58" t="s">
        <v>215</v>
      </c>
      <c r="B10" s="57">
        <v>120</v>
      </c>
      <c r="C10" s="59"/>
      <c r="D10" s="59"/>
      <c r="E10" s="59"/>
      <c r="F10" s="59"/>
      <c r="G10" s="59"/>
      <c r="H10" s="59"/>
    </row>
    <row r="11" spans="1:11" ht="38.25" x14ac:dyDescent="0.2">
      <c r="A11" s="58" t="s">
        <v>216</v>
      </c>
      <c r="B11" s="57">
        <v>130</v>
      </c>
      <c r="C11" s="59"/>
      <c r="D11" s="59"/>
      <c r="E11" s="59"/>
      <c r="F11" s="59"/>
      <c r="G11" s="59"/>
      <c r="H11" s="59"/>
    </row>
    <row r="12" spans="1:11" ht="25.5" x14ac:dyDescent="0.2">
      <c r="A12" s="58" t="s">
        <v>217</v>
      </c>
      <c r="B12" s="57">
        <v>200</v>
      </c>
      <c r="C12" s="59"/>
      <c r="D12" s="59"/>
      <c r="E12" s="59"/>
      <c r="F12" s="59">
        <f>F13+F16</f>
        <v>419691.02</v>
      </c>
      <c r="G12" s="116">
        <f t="shared" ref="G12:H12" si="0">G13+G16</f>
        <v>419691.01995288004</v>
      </c>
      <c r="H12" s="116">
        <f t="shared" si="0"/>
        <v>419691.01995288004</v>
      </c>
    </row>
    <row r="13" spans="1:11" x14ac:dyDescent="0.2">
      <c r="A13" s="58" t="s">
        <v>14</v>
      </c>
      <c r="B13" s="237">
        <v>210</v>
      </c>
      <c r="C13" s="240">
        <v>13538420</v>
      </c>
      <c r="D13" s="240">
        <f>D8</f>
        <v>13538419.998480001</v>
      </c>
      <c r="E13" s="240">
        <f>E8</f>
        <v>13538419.998480001</v>
      </c>
      <c r="F13" s="240">
        <f>C13/100*2.9</f>
        <v>392614.18</v>
      </c>
      <c r="G13" s="240">
        <f t="shared" ref="G13:H13" si="1">D13/100*2.9</f>
        <v>392614.17995592003</v>
      </c>
      <c r="H13" s="240">
        <f t="shared" si="1"/>
        <v>392614.17995592003</v>
      </c>
    </row>
    <row r="14" spans="1:11" ht="38.25" x14ac:dyDescent="0.2">
      <c r="A14" s="58" t="s">
        <v>218</v>
      </c>
      <c r="B14" s="237"/>
      <c r="C14" s="240"/>
      <c r="D14" s="240"/>
      <c r="E14" s="240"/>
      <c r="F14" s="240"/>
      <c r="G14" s="240"/>
      <c r="H14" s="240"/>
    </row>
    <row r="15" spans="1:11" ht="25.5" x14ac:dyDescent="0.2">
      <c r="A15" s="58" t="s">
        <v>219</v>
      </c>
      <c r="B15" s="57">
        <v>220</v>
      </c>
      <c r="C15" s="59"/>
      <c r="D15" s="59"/>
      <c r="E15" s="59"/>
      <c r="F15" s="59"/>
      <c r="G15" s="59"/>
      <c r="H15" s="59"/>
    </row>
    <row r="16" spans="1:11" ht="38.25" x14ac:dyDescent="0.2">
      <c r="A16" s="58" t="s">
        <v>220</v>
      </c>
      <c r="B16" s="57">
        <v>230</v>
      </c>
      <c r="C16" s="59">
        <v>13538420</v>
      </c>
      <c r="D16" s="59">
        <f>D8</f>
        <v>13538419.998480001</v>
      </c>
      <c r="E16" s="59">
        <f>E13</f>
        <v>13538419.998480001</v>
      </c>
      <c r="F16" s="59">
        <f>C16/100*0.2</f>
        <v>27076.840000000004</v>
      </c>
      <c r="G16" s="116">
        <f t="shared" ref="G16:H16" si="2">D16/100*0.2</f>
        <v>27076.839996960003</v>
      </c>
      <c r="H16" s="116">
        <f t="shared" si="2"/>
        <v>27076.839996960003</v>
      </c>
    </row>
    <row r="17" spans="1:8" ht="38.25" x14ac:dyDescent="0.2">
      <c r="A17" s="5" t="s">
        <v>221</v>
      </c>
      <c r="B17" s="57">
        <v>240</v>
      </c>
      <c r="C17" s="59"/>
      <c r="D17" s="59"/>
      <c r="E17" s="59"/>
      <c r="F17" s="59"/>
      <c r="G17" s="59"/>
      <c r="H17" s="59"/>
    </row>
    <row r="18" spans="1:8" ht="38.25" x14ac:dyDescent="0.2">
      <c r="A18" s="5" t="s">
        <v>221</v>
      </c>
      <c r="B18" s="58"/>
      <c r="C18" s="59"/>
      <c r="D18" s="59"/>
      <c r="E18" s="59"/>
      <c r="F18" s="59"/>
      <c r="G18" s="59"/>
      <c r="H18" s="59"/>
    </row>
    <row r="19" spans="1:8" ht="25.5" x14ac:dyDescent="0.2">
      <c r="A19" s="58" t="s">
        <v>222</v>
      </c>
      <c r="B19" s="57">
        <v>300</v>
      </c>
      <c r="C19" s="59">
        <v>13538420</v>
      </c>
      <c r="D19" s="59">
        <f>D8</f>
        <v>13538419.998480001</v>
      </c>
      <c r="E19" s="59">
        <f>E16</f>
        <v>13538419.998480001</v>
      </c>
      <c r="F19" s="59">
        <f>F20</f>
        <v>690466.58</v>
      </c>
      <c r="G19" s="116">
        <f>G20</f>
        <v>690466.58</v>
      </c>
      <c r="H19" s="116">
        <f t="shared" ref="H19" si="3">H20</f>
        <v>690466.58</v>
      </c>
    </row>
    <row r="20" spans="1:8" x14ac:dyDescent="0.2">
      <c r="A20" s="58" t="s">
        <v>14</v>
      </c>
      <c r="B20" s="237">
        <v>310</v>
      </c>
      <c r="C20" s="240">
        <v>13538420</v>
      </c>
      <c r="D20" s="240">
        <f>D8</f>
        <v>13538419.998480001</v>
      </c>
      <c r="E20" s="240">
        <f>E19</f>
        <v>13538419.998480001</v>
      </c>
      <c r="F20" s="240">
        <v>690466.58</v>
      </c>
      <c r="G20" s="240">
        <v>690466.58</v>
      </c>
      <c r="H20" s="240">
        <v>690466.58</v>
      </c>
    </row>
    <row r="21" spans="1:8" ht="25.5" x14ac:dyDescent="0.2">
      <c r="A21" s="58" t="s">
        <v>223</v>
      </c>
      <c r="B21" s="237"/>
      <c r="C21" s="240"/>
      <c r="D21" s="240"/>
      <c r="E21" s="240"/>
      <c r="F21" s="240"/>
      <c r="G21" s="240"/>
      <c r="H21" s="240"/>
    </row>
    <row r="22" spans="1:8" x14ac:dyDescent="0.2">
      <c r="A22" s="58" t="s">
        <v>140</v>
      </c>
      <c r="B22" s="57">
        <v>9000</v>
      </c>
      <c r="C22" s="57" t="s">
        <v>11</v>
      </c>
      <c r="D22" s="57" t="s">
        <v>11</v>
      </c>
      <c r="E22" s="57" t="s">
        <v>11</v>
      </c>
      <c r="F22" s="20">
        <f>F7+F12+F19</f>
        <v>4088609.9996656002</v>
      </c>
      <c r="G22" s="115">
        <f t="shared" ref="G22" si="4">G7+G12+G19</f>
        <v>4088609.9996184804</v>
      </c>
      <c r="H22" s="115">
        <f>H7+H12+H19</f>
        <v>4088609.9996184804</v>
      </c>
    </row>
    <row r="25" spans="1:8" x14ac:dyDescent="0.2">
      <c r="C25" s="245" t="s">
        <v>472</v>
      </c>
      <c r="D25" s="245"/>
      <c r="E25" s="245"/>
    </row>
    <row r="26" spans="1:8" x14ac:dyDescent="0.2">
      <c r="A26" s="237" t="s">
        <v>210</v>
      </c>
      <c r="B26" s="237" t="s">
        <v>1</v>
      </c>
      <c r="C26" s="237" t="s">
        <v>211</v>
      </c>
      <c r="D26" s="237"/>
      <c r="E26" s="237"/>
      <c r="F26" s="237" t="s">
        <v>212</v>
      </c>
      <c r="G26" s="237"/>
      <c r="H26" s="237"/>
    </row>
    <row r="27" spans="1:8" x14ac:dyDescent="0.2">
      <c r="A27" s="237"/>
      <c r="B27" s="237"/>
      <c r="C27" s="91" t="s">
        <v>441</v>
      </c>
      <c r="D27" s="91" t="s">
        <v>442</v>
      </c>
      <c r="E27" s="91" t="s">
        <v>443</v>
      </c>
      <c r="F27" s="91" t="s">
        <v>441</v>
      </c>
      <c r="G27" s="91" t="s">
        <v>442</v>
      </c>
      <c r="H27" s="91" t="s">
        <v>443</v>
      </c>
    </row>
    <row r="28" spans="1:8" ht="38.25" x14ac:dyDescent="0.2">
      <c r="A28" s="237"/>
      <c r="B28" s="237"/>
      <c r="C28" s="91" t="s">
        <v>80</v>
      </c>
      <c r="D28" s="91" t="s">
        <v>81</v>
      </c>
      <c r="E28" s="91" t="s">
        <v>82</v>
      </c>
      <c r="F28" s="91" t="s">
        <v>80</v>
      </c>
      <c r="G28" s="91" t="s">
        <v>81</v>
      </c>
      <c r="H28" s="91" t="s">
        <v>82</v>
      </c>
    </row>
    <row r="29" spans="1:8" x14ac:dyDescent="0.2">
      <c r="A29" s="91">
        <v>1</v>
      </c>
      <c r="B29" s="91">
        <v>2</v>
      </c>
      <c r="C29" s="91">
        <v>3</v>
      </c>
      <c r="D29" s="91">
        <v>4</v>
      </c>
      <c r="E29" s="91">
        <v>5</v>
      </c>
      <c r="F29" s="91">
        <v>6</v>
      </c>
      <c r="G29" s="91">
        <v>7</v>
      </c>
      <c r="H29" s="91">
        <v>8</v>
      </c>
    </row>
    <row r="30" spans="1:8" ht="25.5" x14ac:dyDescent="0.2">
      <c r="A30" s="92" t="s">
        <v>213</v>
      </c>
      <c r="B30" s="91">
        <v>100</v>
      </c>
      <c r="C30" s="94"/>
      <c r="D30" s="94"/>
      <c r="E30" s="94"/>
      <c r="F30" s="94">
        <f>F31+F33+F34</f>
        <v>151265.4</v>
      </c>
      <c r="G30" s="94">
        <f>G31</f>
        <v>151265.4</v>
      </c>
      <c r="H30" s="94">
        <f>H31</f>
        <v>151265.4</v>
      </c>
    </row>
    <row r="31" spans="1:8" x14ac:dyDescent="0.2">
      <c r="A31" s="92" t="s">
        <v>14</v>
      </c>
      <c r="B31" s="237">
        <v>110</v>
      </c>
      <c r="C31" s="240">
        <f>'3.6.3 (2)'!L30</f>
        <v>687570</v>
      </c>
      <c r="D31" s="240">
        <f>'3.6.4 (2)'!L30</f>
        <v>687570</v>
      </c>
      <c r="E31" s="240">
        <f>'3.6.5 (2)'!L30</f>
        <v>687570</v>
      </c>
      <c r="F31" s="240">
        <f>C31/100*22</f>
        <v>151265.4</v>
      </c>
      <c r="G31" s="240">
        <f>D31*22%</f>
        <v>151265.4</v>
      </c>
      <c r="H31" s="240">
        <f>E31*22%</f>
        <v>151265.4</v>
      </c>
    </row>
    <row r="32" spans="1:8" x14ac:dyDescent="0.2">
      <c r="A32" s="92" t="s">
        <v>214</v>
      </c>
      <c r="B32" s="237"/>
      <c r="C32" s="240"/>
      <c r="D32" s="240"/>
      <c r="E32" s="240"/>
      <c r="F32" s="240"/>
      <c r="G32" s="240"/>
      <c r="H32" s="240"/>
    </row>
    <row r="33" spans="1:8" x14ac:dyDescent="0.2">
      <c r="A33" s="92" t="s">
        <v>215</v>
      </c>
      <c r="B33" s="91">
        <v>120</v>
      </c>
      <c r="C33" s="94"/>
      <c r="D33" s="94"/>
      <c r="E33" s="94"/>
      <c r="F33" s="94"/>
      <c r="G33" s="94"/>
      <c r="H33" s="94"/>
    </row>
    <row r="34" spans="1:8" ht="38.25" x14ac:dyDescent="0.2">
      <c r="A34" s="92" t="s">
        <v>216</v>
      </c>
      <c r="B34" s="91">
        <v>130</v>
      </c>
      <c r="C34" s="94"/>
      <c r="D34" s="94"/>
      <c r="E34" s="94"/>
      <c r="F34" s="94"/>
      <c r="G34" s="94"/>
      <c r="H34" s="94"/>
    </row>
    <row r="35" spans="1:8" ht="25.5" x14ac:dyDescent="0.2">
      <c r="A35" s="92" t="s">
        <v>217</v>
      </c>
      <c r="B35" s="91">
        <v>200</v>
      </c>
      <c r="C35" s="94"/>
      <c r="D35" s="94"/>
      <c r="E35" s="94"/>
      <c r="F35" s="94">
        <f>F36+F39</f>
        <v>21314.67</v>
      </c>
      <c r="G35" s="94">
        <f>G36+G39</f>
        <v>21314.67</v>
      </c>
      <c r="H35" s="94">
        <f>H36+H39</f>
        <v>21314.67</v>
      </c>
    </row>
    <row r="36" spans="1:8" x14ac:dyDescent="0.2">
      <c r="A36" s="92" t="s">
        <v>14</v>
      </c>
      <c r="B36" s="237">
        <v>210</v>
      </c>
      <c r="C36" s="240">
        <f>C31</f>
        <v>687570</v>
      </c>
      <c r="D36" s="240">
        <f>D31</f>
        <v>687570</v>
      </c>
      <c r="E36" s="240">
        <f>E31</f>
        <v>687570</v>
      </c>
      <c r="F36" s="240">
        <f>C36/100*2.9</f>
        <v>19939.53</v>
      </c>
      <c r="G36" s="240">
        <f>D36*2.9%</f>
        <v>19939.53</v>
      </c>
      <c r="H36" s="240">
        <f>E36*2.9%</f>
        <v>19939.53</v>
      </c>
    </row>
    <row r="37" spans="1:8" ht="38.25" x14ac:dyDescent="0.2">
      <c r="A37" s="92" t="s">
        <v>218</v>
      </c>
      <c r="B37" s="237"/>
      <c r="C37" s="240"/>
      <c r="D37" s="240"/>
      <c r="E37" s="240"/>
      <c r="F37" s="240"/>
      <c r="G37" s="240"/>
      <c r="H37" s="240"/>
    </row>
    <row r="38" spans="1:8" ht="25.5" x14ac:dyDescent="0.2">
      <c r="A38" s="92" t="s">
        <v>219</v>
      </c>
      <c r="B38" s="91">
        <v>220</v>
      </c>
      <c r="C38" s="94"/>
      <c r="D38" s="94"/>
      <c r="E38" s="94"/>
      <c r="F38" s="94"/>
      <c r="G38" s="94"/>
      <c r="H38" s="94"/>
    </row>
    <row r="39" spans="1:8" ht="38.25" x14ac:dyDescent="0.2">
      <c r="A39" s="92" t="s">
        <v>220</v>
      </c>
      <c r="B39" s="91">
        <v>230</v>
      </c>
      <c r="C39" s="94">
        <f>C31</f>
        <v>687570</v>
      </c>
      <c r="D39" s="94">
        <f>D31</f>
        <v>687570</v>
      </c>
      <c r="E39" s="94">
        <f>E31</f>
        <v>687570</v>
      </c>
      <c r="F39" s="94">
        <f>C39/100*0.2</f>
        <v>1375.14</v>
      </c>
      <c r="G39" s="94">
        <f>D39*0.2%</f>
        <v>1375.14</v>
      </c>
      <c r="H39" s="94">
        <f>E39*0.2%</f>
        <v>1375.14</v>
      </c>
    </row>
    <row r="40" spans="1:8" ht="38.25" x14ac:dyDescent="0.2">
      <c r="A40" s="5" t="s">
        <v>221</v>
      </c>
      <c r="B40" s="91">
        <v>240</v>
      </c>
      <c r="C40" s="94"/>
      <c r="D40" s="94"/>
      <c r="E40" s="94"/>
      <c r="F40" s="94"/>
      <c r="G40" s="94"/>
      <c r="H40" s="94"/>
    </row>
    <row r="41" spans="1:8" ht="38.25" x14ac:dyDescent="0.2">
      <c r="A41" s="5" t="s">
        <v>221</v>
      </c>
      <c r="B41" s="92"/>
      <c r="C41" s="94"/>
      <c r="D41" s="94"/>
      <c r="E41" s="94"/>
      <c r="F41" s="94"/>
      <c r="G41" s="94"/>
      <c r="H41" s="94"/>
    </row>
    <row r="42" spans="1:8" ht="25.5" x14ac:dyDescent="0.2">
      <c r="A42" s="92" t="s">
        <v>222</v>
      </c>
      <c r="B42" s="91">
        <v>300</v>
      </c>
      <c r="C42" s="94">
        <f>C31</f>
        <v>687570</v>
      </c>
      <c r="D42" s="94">
        <f>D31</f>
        <v>687570</v>
      </c>
      <c r="E42" s="94">
        <f>E31</f>
        <v>687570</v>
      </c>
      <c r="F42" s="94">
        <f>F43</f>
        <v>35069.93</v>
      </c>
      <c r="G42" s="94">
        <f>G43</f>
        <v>35069.93</v>
      </c>
      <c r="H42" s="94">
        <f>H43</f>
        <v>35069.93</v>
      </c>
    </row>
    <row r="43" spans="1:8" x14ac:dyDescent="0.2">
      <c r="A43" s="92" t="s">
        <v>14</v>
      </c>
      <c r="B43" s="237">
        <v>310</v>
      </c>
      <c r="C43" s="240">
        <f>C31</f>
        <v>687570</v>
      </c>
      <c r="D43" s="240">
        <f>D31</f>
        <v>687570</v>
      </c>
      <c r="E43" s="240">
        <f>E31</f>
        <v>687570</v>
      </c>
      <c r="F43" s="240">
        <v>35069.93</v>
      </c>
      <c r="G43" s="240">
        <v>35069.93</v>
      </c>
      <c r="H43" s="240">
        <v>35069.93</v>
      </c>
    </row>
    <row r="44" spans="1:8" ht="25.5" x14ac:dyDescent="0.2">
      <c r="A44" s="92" t="s">
        <v>223</v>
      </c>
      <c r="B44" s="237"/>
      <c r="C44" s="240"/>
      <c r="D44" s="240"/>
      <c r="E44" s="240"/>
      <c r="F44" s="240"/>
      <c r="G44" s="240"/>
      <c r="H44" s="240"/>
    </row>
    <row r="45" spans="1:8" x14ac:dyDescent="0.2">
      <c r="A45" s="92" t="s">
        <v>140</v>
      </c>
      <c r="B45" s="91">
        <v>9000</v>
      </c>
      <c r="C45" s="91" t="s">
        <v>11</v>
      </c>
      <c r="D45" s="91" t="s">
        <v>11</v>
      </c>
      <c r="E45" s="91" t="s">
        <v>11</v>
      </c>
      <c r="F45" s="93">
        <f>F30+F35+F42</f>
        <v>207650</v>
      </c>
      <c r="G45" s="115">
        <f>G30+G35+G42</f>
        <v>207650</v>
      </c>
      <c r="H45" s="115">
        <f>H30+H35+H42</f>
        <v>207650</v>
      </c>
    </row>
    <row r="47" spans="1:8" x14ac:dyDescent="0.2">
      <c r="C47" s="245" t="s">
        <v>470</v>
      </c>
      <c r="D47" s="245"/>
      <c r="E47" s="245"/>
    </row>
    <row r="48" spans="1:8" x14ac:dyDescent="0.2">
      <c r="A48" s="237" t="s">
        <v>210</v>
      </c>
      <c r="B48" s="237" t="s">
        <v>1</v>
      </c>
      <c r="C48" s="237" t="s">
        <v>211</v>
      </c>
      <c r="D48" s="237"/>
      <c r="E48" s="237"/>
      <c r="F48" s="237" t="s">
        <v>212</v>
      </c>
      <c r="G48" s="237"/>
      <c r="H48" s="237"/>
    </row>
    <row r="49" spans="1:8" x14ac:dyDescent="0.2">
      <c r="A49" s="237"/>
      <c r="B49" s="237"/>
      <c r="C49" s="91" t="s">
        <v>441</v>
      </c>
      <c r="D49" s="91" t="s">
        <v>442</v>
      </c>
      <c r="E49" s="91" t="s">
        <v>443</v>
      </c>
      <c r="F49" s="91" t="s">
        <v>441</v>
      </c>
      <c r="G49" s="91" t="s">
        <v>442</v>
      </c>
      <c r="H49" s="91" t="s">
        <v>443</v>
      </c>
    </row>
    <row r="50" spans="1:8" ht="38.25" x14ac:dyDescent="0.2">
      <c r="A50" s="237"/>
      <c r="B50" s="237"/>
      <c r="C50" s="91" t="s">
        <v>80</v>
      </c>
      <c r="D50" s="91" t="s">
        <v>81</v>
      </c>
      <c r="E50" s="91" t="s">
        <v>82</v>
      </c>
      <c r="F50" s="91" t="s">
        <v>80</v>
      </c>
      <c r="G50" s="91" t="s">
        <v>81</v>
      </c>
      <c r="H50" s="91" t="s">
        <v>82</v>
      </c>
    </row>
    <row r="51" spans="1:8" x14ac:dyDescent="0.2">
      <c r="A51" s="91">
        <v>1</v>
      </c>
      <c r="B51" s="91">
        <v>2</v>
      </c>
      <c r="C51" s="91">
        <v>3</v>
      </c>
      <c r="D51" s="91">
        <v>4</v>
      </c>
      <c r="E51" s="91">
        <v>5</v>
      </c>
      <c r="F51" s="91">
        <v>6</v>
      </c>
      <c r="G51" s="91">
        <v>7</v>
      </c>
      <c r="H51" s="91">
        <v>8</v>
      </c>
    </row>
    <row r="52" spans="1:8" ht="25.5" x14ac:dyDescent="0.2">
      <c r="A52" s="92" t="s">
        <v>213</v>
      </c>
      <c r="B52" s="91">
        <v>100</v>
      </c>
      <c r="C52" s="94"/>
      <c r="D52" s="94"/>
      <c r="E52" s="94"/>
      <c r="F52" s="94">
        <f>F53+F55+F56</f>
        <v>488635.39911999996</v>
      </c>
      <c r="G52" s="94">
        <f>G53</f>
        <v>488635.39911999996</v>
      </c>
      <c r="H52" s="94">
        <f>H53</f>
        <v>488635.39911999996</v>
      </c>
    </row>
    <row r="53" spans="1:8" x14ac:dyDescent="0.2">
      <c r="A53" s="92" t="s">
        <v>14</v>
      </c>
      <c r="B53" s="237">
        <v>110</v>
      </c>
      <c r="C53" s="240">
        <f>'3.6.3 (2)'!L52</f>
        <v>2221069.9959999998</v>
      </c>
      <c r="D53" s="240">
        <f>'3.6.4 (2)'!L57</f>
        <v>2221069.9959999998</v>
      </c>
      <c r="E53" s="240">
        <f>'3.6.5 (2)'!L51</f>
        <v>2221069.9959999998</v>
      </c>
      <c r="F53" s="240">
        <f>C53/100*22</f>
        <v>488635.39911999996</v>
      </c>
      <c r="G53" s="240">
        <f>D53*22%</f>
        <v>488635.39911999996</v>
      </c>
      <c r="H53" s="240">
        <f>E53*22%</f>
        <v>488635.39911999996</v>
      </c>
    </row>
    <row r="54" spans="1:8" x14ac:dyDescent="0.2">
      <c r="A54" s="92" t="s">
        <v>214</v>
      </c>
      <c r="B54" s="237"/>
      <c r="C54" s="240"/>
      <c r="D54" s="240"/>
      <c r="E54" s="240"/>
      <c r="F54" s="240"/>
      <c r="G54" s="240"/>
      <c r="H54" s="240"/>
    </row>
    <row r="55" spans="1:8" x14ac:dyDescent="0.2">
      <c r="A55" s="92" t="s">
        <v>215</v>
      </c>
      <c r="B55" s="91">
        <v>120</v>
      </c>
      <c r="C55" s="94"/>
      <c r="D55" s="94"/>
      <c r="E55" s="94"/>
      <c r="F55" s="94"/>
      <c r="G55" s="94"/>
      <c r="H55" s="94"/>
    </row>
    <row r="56" spans="1:8" ht="38.25" x14ac:dyDescent="0.2">
      <c r="A56" s="92" t="s">
        <v>216</v>
      </c>
      <c r="B56" s="91">
        <v>130</v>
      </c>
      <c r="C56" s="94"/>
      <c r="D56" s="94"/>
      <c r="E56" s="94"/>
      <c r="F56" s="94"/>
      <c r="G56" s="94"/>
      <c r="H56" s="94"/>
    </row>
    <row r="57" spans="1:8" ht="25.5" x14ac:dyDescent="0.2">
      <c r="A57" s="92" t="s">
        <v>217</v>
      </c>
      <c r="B57" s="91">
        <v>200</v>
      </c>
      <c r="C57" s="94"/>
      <c r="D57" s="94"/>
      <c r="E57" s="94"/>
      <c r="F57" s="94">
        <f>F58+F61</f>
        <v>68853.169876</v>
      </c>
      <c r="G57" s="94">
        <f>G58+G61</f>
        <v>68853.169875999985</v>
      </c>
      <c r="H57" s="94">
        <f>H58+H61</f>
        <v>68853.169875999985</v>
      </c>
    </row>
    <row r="58" spans="1:8" x14ac:dyDescent="0.2">
      <c r="A58" s="92" t="s">
        <v>14</v>
      </c>
      <c r="B58" s="237">
        <v>210</v>
      </c>
      <c r="C58" s="240">
        <f>C53</f>
        <v>2221069.9959999998</v>
      </c>
      <c r="D58" s="240">
        <f>D53</f>
        <v>2221069.9959999998</v>
      </c>
      <c r="E58" s="240">
        <f>E53</f>
        <v>2221069.9959999998</v>
      </c>
      <c r="F58" s="240">
        <f>C58/100*2.9</f>
        <v>64411.029883999996</v>
      </c>
      <c r="G58" s="240">
        <f>D58*2.9%</f>
        <v>64411.029883999989</v>
      </c>
      <c r="H58" s="240">
        <f>E58*2.9%</f>
        <v>64411.029883999989</v>
      </c>
    </row>
    <row r="59" spans="1:8" ht="38.25" x14ac:dyDescent="0.2">
      <c r="A59" s="92" t="s">
        <v>218</v>
      </c>
      <c r="B59" s="237"/>
      <c r="C59" s="240"/>
      <c r="D59" s="240"/>
      <c r="E59" s="240"/>
      <c r="F59" s="240"/>
      <c r="G59" s="240"/>
      <c r="H59" s="240"/>
    </row>
    <row r="60" spans="1:8" ht="25.5" x14ac:dyDescent="0.2">
      <c r="A60" s="92" t="s">
        <v>219</v>
      </c>
      <c r="B60" s="91">
        <v>220</v>
      </c>
      <c r="C60" s="94"/>
      <c r="D60" s="94"/>
      <c r="E60" s="94"/>
      <c r="F60" s="94"/>
      <c r="G60" s="94"/>
      <c r="H60" s="94"/>
    </row>
    <row r="61" spans="1:8" ht="38.25" x14ac:dyDescent="0.2">
      <c r="A61" s="92" t="s">
        <v>220</v>
      </c>
      <c r="B61" s="91">
        <v>230</v>
      </c>
      <c r="C61" s="94">
        <f>C53</f>
        <v>2221069.9959999998</v>
      </c>
      <c r="D61" s="94">
        <f>D58</f>
        <v>2221069.9959999998</v>
      </c>
      <c r="E61" s="94">
        <f>E58</f>
        <v>2221069.9959999998</v>
      </c>
      <c r="F61" s="94">
        <f>C61/100*0.2</f>
        <v>4442.1399919999994</v>
      </c>
      <c r="G61" s="94">
        <f>D61*0.2%</f>
        <v>4442.1399919999994</v>
      </c>
      <c r="H61" s="94">
        <f>E61*0.2%</f>
        <v>4442.1399919999994</v>
      </c>
    </row>
    <row r="62" spans="1:8" ht="38.25" x14ac:dyDescent="0.2">
      <c r="A62" s="5" t="s">
        <v>221</v>
      </c>
      <c r="B62" s="91">
        <v>240</v>
      </c>
      <c r="C62" s="94"/>
      <c r="D62" s="94"/>
      <c r="E62" s="94"/>
      <c r="F62" s="94"/>
      <c r="G62" s="94"/>
      <c r="H62" s="94"/>
    </row>
    <row r="63" spans="1:8" ht="38.25" x14ac:dyDescent="0.2">
      <c r="A63" s="5" t="s">
        <v>221</v>
      </c>
      <c r="B63" s="92"/>
      <c r="C63" s="94"/>
      <c r="D63" s="94"/>
      <c r="E63" s="94"/>
      <c r="F63" s="94"/>
      <c r="G63" s="94"/>
      <c r="H63" s="94"/>
    </row>
    <row r="64" spans="1:8" ht="25.5" x14ac:dyDescent="0.2">
      <c r="A64" s="92" t="s">
        <v>222</v>
      </c>
      <c r="B64" s="91">
        <v>300</v>
      </c>
      <c r="C64" s="94">
        <f>C53</f>
        <v>2221069.9959999998</v>
      </c>
      <c r="D64" s="94">
        <f>D61</f>
        <v>2221069.9959999998</v>
      </c>
      <c r="E64" s="94">
        <f>E61</f>
        <v>2221069.9959999998</v>
      </c>
      <c r="F64" s="94">
        <f>F65</f>
        <v>113271.43</v>
      </c>
      <c r="G64" s="94">
        <f>G65</f>
        <v>113271.43</v>
      </c>
      <c r="H64" s="94">
        <f>H65</f>
        <v>113271.43</v>
      </c>
    </row>
    <row r="65" spans="1:8" x14ac:dyDescent="0.2">
      <c r="A65" s="92" t="s">
        <v>14</v>
      </c>
      <c r="B65" s="237">
        <v>310</v>
      </c>
      <c r="C65" s="240">
        <f>C53</f>
        <v>2221069.9959999998</v>
      </c>
      <c r="D65" s="240">
        <f>D64</f>
        <v>2221069.9959999998</v>
      </c>
      <c r="E65" s="240">
        <f>E64</f>
        <v>2221069.9959999998</v>
      </c>
      <c r="F65" s="240">
        <v>113271.43</v>
      </c>
      <c r="G65" s="240">
        <v>113271.43</v>
      </c>
      <c r="H65" s="240">
        <v>113271.43</v>
      </c>
    </row>
    <row r="66" spans="1:8" ht="25.5" x14ac:dyDescent="0.2">
      <c r="A66" s="92" t="s">
        <v>223</v>
      </c>
      <c r="B66" s="237"/>
      <c r="C66" s="240"/>
      <c r="D66" s="240"/>
      <c r="E66" s="240"/>
      <c r="F66" s="240"/>
      <c r="G66" s="240"/>
      <c r="H66" s="240"/>
    </row>
    <row r="67" spans="1:8" x14ac:dyDescent="0.2">
      <c r="A67" s="92" t="s">
        <v>140</v>
      </c>
      <c r="B67" s="91">
        <v>9000</v>
      </c>
      <c r="C67" s="91" t="s">
        <v>11</v>
      </c>
      <c r="D67" s="91" t="s">
        <v>11</v>
      </c>
      <c r="E67" s="91" t="s">
        <v>11</v>
      </c>
      <c r="F67" s="93">
        <f>F52+F57+F64</f>
        <v>670759.99899600004</v>
      </c>
      <c r="G67" s="115">
        <f>G52+G57+G64</f>
        <v>670759.99899600004</v>
      </c>
      <c r="H67" s="115">
        <f>H52+H57+H64</f>
        <v>670759.99899600004</v>
      </c>
    </row>
    <row r="69" spans="1:8" x14ac:dyDescent="0.2">
      <c r="C69" s="245" t="s">
        <v>313</v>
      </c>
      <c r="D69" s="245"/>
      <c r="E69" s="245"/>
    </row>
    <row r="70" spans="1:8" x14ac:dyDescent="0.2">
      <c r="A70" s="237" t="s">
        <v>210</v>
      </c>
      <c r="B70" s="237" t="s">
        <v>1</v>
      </c>
      <c r="C70" s="237" t="s">
        <v>211</v>
      </c>
      <c r="D70" s="237"/>
      <c r="E70" s="237"/>
      <c r="F70" s="237" t="s">
        <v>212</v>
      </c>
      <c r="G70" s="237"/>
      <c r="H70" s="237"/>
    </row>
    <row r="71" spans="1:8" x14ac:dyDescent="0.2">
      <c r="A71" s="237"/>
      <c r="B71" s="237"/>
      <c r="C71" s="91" t="s">
        <v>441</v>
      </c>
      <c r="D71" s="91" t="s">
        <v>442</v>
      </c>
      <c r="E71" s="91" t="s">
        <v>443</v>
      </c>
      <c r="F71" s="91" t="s">
        <v>441</v>
      </c>
      <c r="G71" s="91" t="s">
        <v>442</v>
      </c>
      <c r="H71" s="91" t="s">
        <v>443</v>
      </c>
    </row>
    <row r="72" spans="1:8" ht="38.25" x14ac:dyDescent="0.2">
      <c r="A72" s="237"/>
      <c r="B72" s="237"/>
      <c r="C72" s="91" t="s">
        <v>80</v>
      </c>
      <c r="D72" s="91" t="s">
        <v>81</v>
      </c>
      <c r="E72" s="91" t="s">
        <v>82</v>
      </c>
      <c r="F72" s="91" t="s">
        <v>80</v>
      </c>
      <c r="G72" s="91" t="s">
        <v>81</v>
      </c>
      <c r="H72" s="91" t="s">
        <v>82</v>
      </c>
    </row>
    <row r="73" spans="1:8" x14ac:dyDescent="0.2">
      <c r="A73" s="91">
        <v>1</v>
      </c>
      <c r="B73" s="91">
        <v>2</v>
      </c>
      <c r="C73" s="91">
        <v>3</v>
      </c>
      <c r="D73" s="91">
        <v>4</v>
      </c>
      <c r="E73" s="91">
        <v>5</v>
      </c>
      <c r="F73" s="91">
        <v>6</v>
      </c>
      <c r="G73" s="91">
        <v>7</v>
      </c>
      <c r="H73" s="91">
        <v>8</v>
      </c>
    </row>
    <row r="74" spans="1:8" ht="25.5" x14ac:dyDescent="0.2">
      <c r="A74" s="92" t="s">
        <v>213</v>
      </c>
      <c r="B74" s="91">
        <v>100</v>
      </c>
      <c r="C74" s="94"/>
      <c r="D74" s="94"/>
      <c r="E74" s="94"/>
      <c r="F74" s="94">
        <f>F75+F77+F78</f>
        <v>149115.99911999999</v>
      </c>
      <c r="G74" s="94">
        <f>G75</f>
        <v>142934</v>
      </c>
      <c r="H74" s="94">
        <f>H75</f>
        <v>142934</v>
      </c>
    </row>
    <row r="75" spans="1:8" x14ac:dyDescent="0.2">
      <c r="A75" s="92" t="s">
        <v>14</v>
      </c>
      <c r="B75" s="237">
        <v>110</v>
      </c>
      <c r="C75" s="240">
        <f>'3.6.3 (2)'!L65</f>
        <v>677799.99600000004</v>
      </c>
      <c r="D75" s="240">
        <f>'3.6.4 (2)'!L69</f>
        <v>649700</v>
      </c>
      <c r="E75" s="240">
        <f>'3.6.5 (2)'!L63</f>
        <v>649700</v>
      </c>
      <c r="F75" s="240">
        <f>C75/100*22</f>
        <v>149115.99911999999</v>
      </c>
      <c r="G75" s="240">
        <f>D75*22%</f>
        <v>142934</v>
      </c>
      <c r="H75" s="240">
        <f>E75*22%</f>
        <v>142934</v>
      </c>
    </row>
    <row r="76" spans="1:8" x14ac:dyDescent="0.2">
      <c r="A76" s="92" t="s">
        <v>214</v>
      </c>
      <c r="B76" s="237"/>
      <c r="C76" s="240"/>
      <c r="D76" s="240"/>
      <c r="E76" s="240"/>
      <c r="F76" s="240"/>
      <c r="G76" s="240"/>
      <c r="H76" s="240"/>
    </row>
    <row r="77" spans="1:8" x14ac:dyDescent="0.2">
      <c r="A77" s="92" t="s">
        <v>215</v>
      </c>
      <c r="B77" s="91">
        <v>120</v>
      </c>
      <c r="C77" s="94"/>
      <c r="D77" s="94"/>
      <c r="E77" s="94"/>
      <c r="F77" s="94"/>
      <c r="G77" s="94"/>
      <c r="H77" s="94"/>
    </row>
    <row r="78" spans="1:8" ht="38.25" x14ac:dyDescent="0.2">
      <c r="A78" s="92" t="s">
        <v>216</v>
      </c>
      <c r="B78" s="91">
        <v>130</v>
      </c>
      <c r="C78" s="94"/>
      <c r="D78" s="94"/>
      <c r="E78" s="94"/>
      <c r="F78" s="94"/>
      <c r="G78" s="94"/>
      <c r="H78" s="94"/>
    </row>
    <row r="79" spans="1:8" ht="25.5" x14ac:dyDescent="0.2">
      <c r="A79" s="92" t="s">
        <v>217</v>
      </c>
      <c r="B79" s="91">
        <v>200</v>
      </c>
      <c r="C79" s="94"/>
      <c r="D79" s="94"/>
      <c r="E79" s="94"/>
      <c r="F79" s="94">
        <f>F80+F83</f>
        <v>21011.799876000001</v>
      </c>
      <c r="G79" s="94">
        <f>G80+G83</f>
        <v>20140.7</v>
      </c>
      <c r="H79" s="94">
        <f>H80+H83</f>
        <v>20140.7</v>
      </c>
    </row>
    <row r="80" spans="1:8" x14ac:dyDescent="0.2">
      <c r="A80" s="92" t="s">
        <v>14</v>
      </c>
      <c r="B80" s="237">
        <v>210</v>
      </c>
      <c r="C80" s="240">
        <f>C75</f>
        <v>677799.99600000004</v>
      </c>
      <c r="D80" s="240">
        <f>D75</f>
        <v>649700</v>
      </c>
      <c r="E80" s="240">
        <f>E75</f>
        <v>649700</v>
      </c>
      <c r="F80" s="240">
        <f>C80/100*2.9</f>
        <v>19656.199884000001</v>
      </c>
      <c r="G80" s="240">
        <f>D80*2.9%</f>
        <v>18841.3</v>
      </c>
      <c r="H80" s="240">
        <f>E80*2.9%</f>
        <v>18841.3</v>
      </c>
    </row>
    <row r="81" spans="1:8" ht="38.25" x14ac:dyDescent="0.2">
      <c r="A81" s="92" t="s">
        <v>218</v>
      </c>
      <c r="B81" s="237"/>
      <c r="C81" s="240"/>
      <c r="D81" s="240"/>
      <c r="E81" s="240"/>
      <c r="F81" s="240"/>
      <c r="G81" s="240"/>
      <c r="H81" s="240"/>
    </row>
    <row r="82" spans="1:8" ht="25.5" x14ac:dyDescent="0.2">
      <c r="A82" s="92" t="s">
        <v>219</v>
      </c>
      <c r="B82" s="91">
        <v>220</v>
      </c>
      <c r="C82" s="94"/>
      <c r="D82" s="94"/>
      <c r="E82" s="94"/>
      <c r="F82" s="94"/>
      <c r="G82" s="94"/>
      <c r="H82" s="94"/>
    </row>
    <row r="83" spans="1:8" ht="38.25" x14ac:dyDescent="0.2">
      <c r="A83" s="92" t="s">
        <v>220</v>
      </c>
      <c r="B83" s="91">
        <v>230</v>
      </c>
      <c r="C83" s="94">
        <f>C75</f>
        <v>677799.99600000004</v>
      </c>
      <c r="D83" s="94">
        <f>D80</f>
        <v>649700</v>
      </c>
      <c r="E83" s="94">
        <f>E75</f>
        <v>649700</v>
      </c>
      <c r="F83" s="94">
        <f>C83/100*0.2</f>
        <v>1355.5999920000002</v>
      </c>
      <c r="G83" s="94">
        <f>D83*0.2%</f>
        <v>1299.4000000000001</v>
      </c>
      <c r="H83" s="94">
        <f>E83*0.2%</f>
        <v>1299.4000000000001</v>
      </c>
    </row>
    <row r="84" spans="1:8" ht="38.25" x14ac:dyDescent="0.2">
      <c r="A84" s="5" t="s">
        <v>221</v>
      </c>
      <c r="B84" s="91">
        <v>240</v>
      </c>
      <c r="C84" s="94"/>
      <c r="D84" s="94"/>
      <c r="E84" s="94"/>
      <c r="F84" s="94"/>
      <c r="G84" s="94"/>
      <c r="H84" s="94"/>
    </row>
    <row r="85" spans="1:8" ht="38.25" x14ac:dyDescent="0.2">
      <c r="A85" s="5" t="s">
        <v>221</v>
      </c>
      <c r="B85" s="92"/>
      <c r="C85" s="94"/>
      <c r="D85" s="94"/>
      <c r="E85" s="94"/>
      <c r="F85" s="94"/>
      <c r="G85" s="94"/>
      <c r="H85" s="94"/>
    </row>
    <row r="86" spans="1:8" ht="25.5" x14ac:dyDescent="0.2">
      <c r="A86" s="92" t="s">
        <v>222</v>
      </c>
      <c r="B86" s="91">
        <v>300</v>
      </c>
      <c r="C86" s="94">
        <f>C75</f>
        <v>677799.99600000004</v>
      </c>
      <c r="D86" s="94">
        <f>D75</f>
        <v>649700</v>
      </c>
      <c r="E86" s="94">
        <f>E75</f>
        <v>649700</v>
      </c>
      <c r="F86" s="94">
        <f>F87</f>
        <v>34672.199999999997</v>
      </c>
      <c r="G86" s="94">
        <f>G87</f>
        <v>33125.299999999996</v>
      </c>
      <c r="H86" s="94">
        <f>H87</f>
        <v>33125.300000000003</v>
      </c>
    </row>
    <row r="87" spans="1:8" x14ac:dyDescent="0.2">
      <c r="A87" s="92" t="s">
        <v>14</v>
      </c>
      <c r="B87" s="237">
        <v>310</v>
      </c>
      <c r="C87" s="240">
        <f>C75</f>
        <v>677799.99600000004</v>
      </c>
      <c r="D87" s="240">
        <f>D75</f>
        <v>649700</v>
      </c>
      <c r="E87" s="240">
        <f>E75</f>
        <v>649700</v>
      </c>
      <c r="F87" s="240">
        <v>34672.199999999997</v>
      </c>
      <c r="G87" s="240">
        <f>34672.2-1546.9</f>
        <v>33125.299999999996</v>
      </c>
      <c r="H87" s="240">
        <v>33125.300000000003</v>
      </c>
    </row>
    <row r="88" spans="1:8" ht="25.5" x14ac:dyDescent="0.2">
      <c r="A88" s="92" t="s">
        <v>223</v>
      </c>
      <c r="B88" s="237"/>
      <c r="C88" s="240"/>
      <c r="D88" s="240"/>
      <c r="E88" s="240"/>
      <c r="F88" s="240"/>
      <c r="G88" s="240"/>
      <c r="H88" s="240"/>
    </row>
    <row r="89" spans="1:8" x14ac:dyDescent="0.2">
      <c r="A89" s="92" t="s">
        <v>140</v>
      </c>
      <c r="B89" s="91">
        <v>9000</v>
      </c>
      <c r="C89" s="91" t="s">
        <v>11</v>
      </c>
      <c r="D89" s="91" t="s">
        <v>11</v>
      </c>
      <c r="E89" s="91" t="s">
        <v>11</v>
      </c>
      <c r="F89" s="93">
        <f>F74+F79+F86</f>
        <v>204799.99899599998</v>
      </c>
      <c r="G89" s="115">
        <f>G74+G79+G86</f>
        <v>196200</v>
      </c>
      <c r="H89" s="115">
        <f>H74+H79+H86</f>
        <v>196200</v>
      </c>
    </row>
    <row r="91" spans="1:8" x14ac:dyDescent="0.2">
      <c r="C91" s="245" t="s">
        <v>474</v>
      </c>
      <c r="D91" s="245"/>
      <c r="E91" s="245"/>
    </row>
    <row r="92" spans="1:8" x14ac:dyDescent="0.2">
      <c r="A92" s="237" t="s">
        <v>210</v>
      </c>
      <c r="B92" s="237" t="s">
        <v>1</v>
      </c>
      <c r="C92" s="237" t="s">
        <v>211</v>
      </c>
      <c r="D92" s="237"/>
      <c r="E92" s="237"/>
      <c r="F92" s="237" t="s">
        <v>212</v>
      </c>
      <c r="G92" s="237"/>
      <c r="H92" s="237"/>
    </row>
    <row r="93" spans="1:8" x14ac:dyDescent="0.2">
      <c r="A93" s="237"/>
      <c r="B93" s="237"/>
      <c r="C93" s="91" t="s">
        <v>441</v>
      </c>
      <c r="D93" s="91" t="s">
        <v>442</v>
      </c>
      <c r="E93" s="91" t="s">
        <v>443</v>
      </c>
      <c r="F93" s="91" t="s">
        <v>441</v>
      </c>
      <c r="G93" s="91" t="s">
        <v>442</v>
      </c>
      <c r="H93" s="91" t="s">
        <v>443</v>
      </c>
    </row>
    <row r="94" spans="1:8" ht="38.25" x14ac:dyDescent="0.2">
      <c r="A94" s="237"/>
      <c r="B94" s="237"/>
      <c r="C94" s="91" t="s">
        <v>80</v>
      </c>
      <c r="D94" s="91" t="s">
        <v>81</v>
      </c>
      <c r="E94" s="91" t="s">
        <v>82</v>
      </c>
      <c r="F94" s="91" t="s">
        <v>80</v>
      </c>
      <c r="G94" s="91" t="s">
        <v>81</v>
      </c>
      <c r="H94" s="91" t="s">
        <v>82</v>
      </c>
    </row>
    <row r="95" spans="1:8" x14ac:dyDescent="0.2">
      <c r="A95" s="91">
        <v>1</v>
      </c>
      <c r="B95" s="91">
        <v>2</v>
      </c>
      <c r="C95" s="91">
        <v>3</v>
      </c>
      <c r="D95" s="91">
        <v>4</v>
      </c>
      <c r="E95" s="91">
        <v>5</v>
      </c>
      <c r="F95" s="91">
        <v>6</v>
      </c>
      <c r="G95" s="91">
        <v>7</v>
      </c>
      <c r="H95" s="91">
        <v>8</v>
      </c>
    </row>
    <row r="96" spans="1:8" ht="25.5" x14ac:dyDescent="0.2">
      <c r="A96" s="92" t="s">
        <v>213</v>
      </c>
      <c r="B96" s="91">
        <v>100</v>
      </c>
      <c r="C96" s="94"/>
      <c r="D96" s="94"/>
      <c r="E96" s="94"/>
      <c r="F96" s="94">
        <f>F97+F99+F100</f>
        <v>558258.7991200001</v>
      </c>
      <c r="G96" s="94">
        <f>G97</f>
        <v>558258.7991200001</v>
      </c>
      <c r="H96" s="94">
        <f>H97</f>
        <v>558258.7991200001</v>
      </c>
    </row>
    <row r="97" spans="1:8" x14ac:dyDescent="0.2">
      <c r="A97" s="92" t="s">
        <v>14</v>
      </c>
      <c r="B97" s="237">
        <v>110</v>
      </c>
      <c r="C97" s="240">
        <f>'3.6.3 (2)'!L86</f>
        <v>2537539.9960000003</v>
      </c>
      <c r="D97" s="240">
        <f>'3.6.4 (2)'!L87</f>
        <v>2537539.9960000003</v>
      </c>
      <c r="E97" s="240">
        <f>'3.6.5 (2)'!L79</f>
        <v>2537539.9960000003</v>
      </c>
      <c r="F97" s="240">
        <f>C97/100*22</f>
        <v>558258.7991200001</v>
      </c>
      <c r="G97" s="240">
        <f>D97*22%</f>
        <v>558258.7991200001</v>
      </c>
      <c r="H97" s="240">
        <f>E97*22%</f>
        <v>558258.7991200001</v>
      </c>
    </row>
    <row r="98" spans="1:8" x14ac:dyDescent="0.2">
      <c r="A98" s="92" t="s">
        <v>214</v>
      </c>
      <c r="B98" s="237"/>
      <c r="C98" s="240"/>
      <c r="D98" s="240"/>
      <c r="E98" s="240"/>
      <c r="F98" s="240"/>
      <c r="G98" s="240"/>
      <c r="H98" s="240"/>
    </row>
    <row r="99" spans="1:8" x14ac:dyDescent="0.2">
      <c r="A99" s="92" t="s">
        <v>215</v>
      </c>
      <c r="B99" s="91">
        <v>120</v>
      </c>
      <c r="C99" s="94"/>
      <c r="D99" s="94"/>
      <c r="E99" s="94"/>
      <c r="F99" s="94"/>
      <c r="G99" s="94"/>
      <c r="H99" s="94"/>
    </row>
    <row r="100" spans="1:8" ht="38.25" x14ac:dyDescent="0.2">
      <c r="A100" s="92" t="s">
        <v>216</v>
      </c>
      <c r="B100" s="91">
        <v>130</v>
      </c>
      <c r="C100" s="94"/>
      <c r="D100" s="94"/>
      <c r="E100" s="94"/>
      <c r="F100" s="94"/>
      <c r="G100" s="94"/>
      <c r="H100" s="94"/>
    </row>
    <row r="101" spans="1:8" ht="25.5" x14ac:dyDescent="0.2">
      <c r="A101" s="92" t="s">
        <v>217</v>
      </c>
      <c r="B101" s="91">
        <v>200</v>
      </c>
      <c r="C101" s="94"/>
      <c r="D101" s="94"/>
      <c r="E101" s="94"/>
      <c r="F101" s="94">
        <f>F102+F105</f>
        <v>78663.739876000007</v>
      </c>
      <c r="G101" s="94">
        <f>G102+G105</f>
        <v>78663.739876000007</v>
      </c>
      <c r="H101" s="94">
        <f>H102+H105</f>
        <v>78663.739876000007</v>
      </c>
    </row>
    <row r="102" spans="1:8" x14ac:dyDescent="0.2">
      <c r="A102" s="92" t="s">
        <v>14</v>
      </c>
      <c r="B102" s="237">
        <v>210</v>
      </c>
      <c r="C102" s="240">
        <f>C97</f>
        <v>2537539.9960000003</v>
      </c>
      <c r="D102" s="240">
        <f>D97</f>
        <v>2537539.9960000003</v>
      </c>
      <c r="E102" s="240">
        <f>E97</f>
        <v>2537539.9960000003</v>
      </c>
      <c r="F102" s="240">
        <f>C102/100*2.9</f>
        <v>73588.659884000008</v>
      </c>
      <c r="G102" s="240">
        <f>D102*2.9%</f>
        <v>73588.659884000008</v>
      </c>
      <c r="H102" s="240">
        <f>E102*2.9%</f>
        <v>73588.659884000008</v>
      </c>
    </row>
    <row r="103" spans="1:8" ht="38.25" x14ac:dyDescent="0.2">
      <c r="A103" s="92" t="s">
        <v>218</v>
      </c>
      <c r="B103" s="237"/>
      <c r="C103" s="240"/>
      <c r="D103" s="240"/>
      <c r="E103" s="240"/>
      <c r="F103" s="240"/>
      <c r="G103" s="240"/>
      <c r="H103" s="240"/>
    </row>
    <row r="104" spans="1:8" ht="25.5" x14ac:dyDescent="0.2">
      <c r="A104" s="92" t="s">
        <v>219</v>
      </c>
      <c r="B104" s="91">
        <v>220</v>
      </c>
      <c r="C104" s="94"/>
      <c r="D104" s="94"/>
      <c r="E104" s="94"/>
      <c r="F104" s="94"/>
      <c r="G104" s="94"/>
      <c r="H104" s="94"/>
    </row>
    <row r="105" spans="1:8" ht="38.25" x14ac:dyDescent="0.2">
      <c r="A105" s="92" t="s">
        <v>220</v>
      </c>
      <c r="B105" s="91">
        <v>230</v>
      </c>
      <c r="C105" s="94">
        <f>C97</f>
        <v>2537539.9960000003</v>
      </c>
      <c r="D105" s="94">
        <f>D97</f>
        <v>2537539.9960000003</v>
      </c>
      <c r="E105" s="94">
        <f>E97</f>
        <v>2537539.9960000003</v>
      </c>
      <c r="F105" s="94">
        <f>C105/100*0.2</f>
        <v>5075.0799920000009</v>
      </c>
      <c r="G105" s="94">
        <f>D105*0.2%</f>
        <v>5075.0799920000009</v>
      </c>
      <c r="H105" s="94">
        <f>E105*0.2%</f>
        <v>5075.0799920000009</v>
      </c>
    </row>
    <row r="106" spans="1:8" ht="38.25" x14ac:dyDescent="0.2">
      <c r="A106" s="5" t="s">
        <v>221</v>
      </c>
      <c r="B106" s="91">
        <v>240</v>
      </c>
      <c r="C106" s="94"/>
      <c r="D106" s="94"/>
      <c r="E106" s="94"/>
      <c r="F106" s="94"/>
      <c r="G106" s="94"/>
      <c r="H106" s="94"/>
    </row>
    <row r="107" spans="1:8" ht="38.25" x14ac:dyDescent="0.2">
      <c r="A107" s="5" t="s">
        <v>221</v>
      </c>
      <c r="B107" s="92"/>
      <c r="C107" s="94"/>
      <c r="D107" s="94"/>
      <c r="E107" s="94"/>
      <c r="F107" s="94"/>
      <c r="G107" s="94"/>
      <c r="H107" s="94"/>
    </row>
    <row r="108" spans="1:8" ht="25.5" x14ac:dyDescent="0.2">
      <c r="A108" s="92" t="s">
        <v>222</v>
      </c>
      <c r="B108" s="91">
        <v>300</v>
      </c>
      <c r="C108" s="94">
        <f>C97</f>
        <v>2537539.9960000003</v>
      </c>
      <c r="D108" s="94">
        <f>D97</f>
        <v>2537539.9960000003</v>
      </c>
      <c r="E108" s="94">
        <f>E97</f>
        <v>2537539.9960000003</v>
      </c>
      <c r="F108" s="94">
        <f>F109</f>
        <v>129417.46</v>
      </c>
      <c r="G108" s="94">
        <f>G109</f>
        <v>129417.46</v>
      </c>
      <c r="H108" s="94">
        <f>H109</f>
        <v>129417.46</v>
      </c>
    </row>
    <row r="109" spans="1:8" x14ac:dyDescent="0.2">
      <c r="A109" s="92" t="s">
        <v>14</v>
      </c>
      <c r="B109" s="237">
        <v>310</v>
      </c>
      <c r="C109" s="240">
        <f>C97</f>
        <v>2537539.9960000003</v>
      </c>
      <c r="D109" s="240">
        <f>D97</f>
        <v>2537539.9960000003</v>
      </c>
      <c r="E109" s="240">
        <f>E97</f>
        <v>2537539.9960000003</v>
      </c>
      <c r="F109" s="240">
        <v>129417.46</v>
      </c>
      <c r="G109" s="240">
        <v>129417.46</v>
      </c>
      <c r="H109" s="240">
        <v>129417.46</v>
      </c>
    </row>
    <row r="110" spans="1:8" ht="25.5" x14ac:dyDescent="0.2">
      <c r="A110" s="92" t="s">
        <v>223</v>
      </c>
      <c r="B110" s="237"/>
      <c r="C110" s="240"/>
      <c r="D110" s="240"/>
      <c r="E110" s="240"/>
      <c r="F110" s="240"/>
      <c r="G110" s="240"/>
      <c r="H110" s="240"/>
    </row>
    <row r="111" spans="1:8" x14ac:dyDescent="0.2">
      <c r="A111" s="92" t="s">
        <v>140</v>
      </c>
      <c r="B111" s="91">
        <v>9000</v>
      </c>
      <c r="C111" s="91" t="s">
        <v>11</v>
      </c>
      <c r="D111" s="91" t="s">
        <v>11</v>
      </c>
      <c r="E111" s="91" t="s">
        <v>11</v>
      </c>
      <c r="F111" s="93">
        <f>F96+F101+F108</f>
        <v>766339.99899600004</v>
      </c>
      <c r="G111" s="115">
        <f>G96+G101+G108</f>
        <v>766339.99899600004</v>
      </c>
      <c r="H111" s="115">
        <f>H96+H101+H108</f>
        <v>766339.99899600004</v>
      </c>
    </row>
    <row r="113" spans="1:8" x14ac:dyDescent="0.2">
      <c r="C113" s="245" t="s">
        <v>475</v>
      </c>
      <c r="D113" s="245"/>
      <c r="E113" s="245"/>
    </row>
    <row r="114" spans="1:8" x14ac:dyDescent="0.2">
      <c r="A114" s="237" t="s">
        <v>210</v>
      </c>
      <c r="B114" s="237" t="s">
        <v>1</v>
      </c>
      <c r="C114" s="237" t="s">
        <v>211</v>
      </c>
      <c r="D114" s="237"/>
      <c r="E114" s="237"/>
      <c r="F114" s="237" t="s">
        <v>212</v>
      </c>
      <c r="G114" s="237"/>
      <c r="H114" s="237"/>
    </row>
    <row r="115" spans="1:8" x14ac:dyDescent="0.2">
      <c r="A115" s="237"/>
      <c r="B115" s="237"/>
      <c r="C115" s="91" t="s">
        <v>441</v>
      </c>
      <c r="D115" s="91" t="s">
        <v>442</v>
      </c>
      <c r="E115" s="91" t="s">
        <v>443</v>
      </c>
      <c r="F115" s="91" t="s">
        <v>441</v>
      </c>
      <c r="G115" s="91" t="s">
        <v>442</v>
      </c>
      <c r="H115" s="91" t="s">
        <v>443</v>
      </c>
    </row>
    <row r="116" spans="1:8" ht="38.25" x14ac:dyDescent="0.2">
      <c r="A116" s="237"/>
      <c r="B116" s="237"/>
      <c r="C116" s="91" t="s">
        <v>80</v>
      </c>
      <c r="D116" s="91" t="s">
        <v>81</v>
      </c>
      <c r="E116" s="91" t="s">
        <v>82</v>
      </c>
      <c r="F116" s="91" t="s">
        <v>80</v>
      </c>
      <c r="G116" s="91" t="s">
        <v>81</v>
      </c>
      <c r="H116" s="91" t="s">
        <v>82</v>
      </c>
    </row>
    <row r="117" spans="1:8" x14ac:dyDescent="0.2">
      <c r="A117" s="91">
        <v>1</v>
      </c>
      <c r="B117" s="91">
        <v>2</v>
      </c>
      <c r="C117" s="91">
        <v>3</v>
      </c>
      <c r="D117" s="91">
        <v>4</v>
      </c>
      <c r="E117" s="91">
        <v>5</v>
      </c>
      <c r="F117" s="91">
        <v>6</v>
      </c>
      <c r="G117" s="91">
        <v>7</v>
      </c>
      <c r="H117" s="91">
        <v>8</v>
      </c>
    </row>
    <row r="118" spans="1:8" ht="25.5" x14ac:dyDescent="0.2">
      <c r="A118" s="92" t="s">
        <v>213</v>
      </c>
      <c r="B118" s="91">
        <v>100</v>
      </c>
      <c r="C118" s="94"/>
      <c r="D118" s="94"/>
      <c r="E118" s="94"/>
      <c r="F118" s="94">
        <f>F119+F121+F122</f>
        <v>383028.80088</v>
      </c>
      <c r="G118" s="94">
        <f>G119</f>
        <v>383028.80088000005</v>
      </c>
      <c r="H118" s="94">
        <f>H119</f>
        <v>383028.80088000005</v>
      </c>
    </row>
    <row r="119" spans="1:8" x14ac:dyDescent="0.2">
      <c r="A119" s="92" t="s">
        <v>14</v>
      </c>
      <c r="B119" s="237">
        <v>110</v>
      </c>
      <c r="C119" s="240">
        <f>'3.6.3 (2)'!L99</f>
        <v>1741040.0040000002</v>
      </c>
      <c r="D119" s="240">
        <f>'3.6.4 (2)'!L100</f>
        <v>1741040.0040000002</v>
      </c>
      <c r="E119" s="240">
        <f>'3.6.5 (2)'!L92</f>
        <v>1741040.0040000002</v>
      </c>
      <c r="F119" s="240">
        <f>C119/100*22</f>
        <v>383028.80088</v>
      </c>
      <c r="G119" s="240">
        <f>D119*22%</f>
        <v>383028.80088000005</v>
      </c>
      <c r="H119" s="240">
        <f>E119*22%</f>
        <v>383028.80088000005</v>
      </c>
    </row>
    <row r="120" spans="1:8" x14ac:dyDescent="0.2">
      <c r="A120" s="92" t="s">
        <v>214</v>
      </c>
      <c r="B120" s="237"/>
      <c r="C120" s="240"/>
      <c r="D120" s="240"/>
      <c r="E120" s="240"/>
      <c r="F120" s="240"/>
      <c r="G120" s="240"/>
      <c r="H120" s="240"/>
    </row>
    <row r="121" spans="1:8" x14ac:dyDescent="0.2">
      <c r="A121" s="92" t="s">
        <v>215</v>
      </c>
      <c r="B121" s="91">
        <v>120</v>
      </c>
      <c r="C121" s="94"/>
      <c r="D121" s="94"/>
      <c r="E121" s="94"/>
      <c r="F121" s="94"/>
      <c r="G121" s="94"/>
      <c r="H121" s="94"/>
    </row>
    <row r="122" spans="1:8" ht="38.25" x14ac:dyDescent="0.2">
      <c r="A122" s="92" t="s">
        <v>216</v>
      </c>
      <c r="B122" s="91">
        <v>130</v>
      </c>
      <c r="C122" s="94"/>
      <c r="D122" s="94"/>
      <c r="E122" s="94"/>
      <c r="F122" s="94"/>
      <c r="G122" s="94"/>
      <c r="H122" s="94"/>
    </row>
    <row r="123" spans="1:8" ht="25.5" x14ac:dyDescent="0.2">
      <c r="A123" s="92" t="s">
        <v>217</v>
      </c>
      <c r="B123" s="91">
        <v>200</v>
      </c>
      <c r="C123" s="94"/>
      <c r="D123" s="94"/>
      <c r="E123" s="94"/>
      <c r="F123" s="94">
        <f>F124+F127</f>
        <v>53972.240123999996</v>
      </c>
      <c r="G123" s="94">
        <f>G124+G127</f>
        <v>53972.240123999996</v>
      </c>
      <c r="H123" s="94">
        <f>H124+H127</f>
        <v>53972.240123999996</v>
      </c>
    </row>
    <row r="124" spans="1:8" x14ac:dyDescent="0.2">
      <c r="A124" s="92" t="s">
        <v>14</v>
      </c>
      <c r="B124" s="237">
        <v>210</v>
      </c>
      <c r="C124" s="240">
        <f>C119</f>
        <v>1741040.0040000002</v>
      </c>
      <c r="D124" s="240">
        <f>D119</f>
        <v>1741040.0040000002</v>
      </c>
      <c r="E124" s="240">
        <f>E119</f>
        <v>1741040.0040000002</v>
      </c>
      <c r="F124" s="240">
        <f>C124/100*2.9</f>
        <v>50490.160115999999</v>
      </c>
      <c r="G124" s="240">
        <f>D124*2.9%</f>
        <v>50490.160115999999</v>
      </c>
      <c r="H124" s="240">
        <f>E124*2.9%</f>
        <v>50490.160115999999</v>
      </c>
    </row>
    <row r="125" spans="1:8" ht="38.25" x14ac:dyDescent="0.2">
      <c r="A125" s="92" t="s">
        <v>218</v>
      </c>
      <c r="B125" s="237"/>
      <c r="C125" s="240"/>
      <c r="D125" s="240"/>
      <c r="E125" s="240"/>
      <c r="F125" s="240"/>
      <c r="G125" s="240"/>
      <c r="H125" s="240"/>
    </row>
    <row r="126" spans="1:8" ht="25.5" x14ac:dyDescent="0.2">
      <c r="A126" s="92" t="s">
        <v>219</v>
      </c>
      <c r="B126" s="91">
        <v>220</v>
      </c>
      <c r="C126" s="94"/>
      <c r="D126" s="94"/>
      <c r="E126" s="94"/>
      <c r="F126" s="94"/>
      <c r="G126" s="94"/>
      <c r="H126" s="94"/>
    </row>
    <row r="127" spans="1:8" ht="38.25" x14ac:dyDescent="0.2">
      <c r="A127" s="92" t="s">
        <v>220</v>
      </c>
      <c r="B127" s="91">
        <v>230</v>
      </c>
      <c r="C127" s="94">
        <f>C119</f>
        <v>1741040.0040000002</v>
      </c>
      <c r="D127" s="94">
        <f>D124</f>
        <v>1741040.0040000002</v>
      </c>
      <c r="E127" s="94">
        <f>E124</f>
        <v>1741040.0040000002</v>
      </c>
      <c r="F127" s="94">
        <f>C127/100*0.2</f>
        <v>3482.0800080000004</v>
      </c>
      <c r="G127" s="94">
        <f>D127*0.2%</f>
        <v>3482.0800080000004</v>
      </c>
      <c r="H127" s="94">
        <f>E127*0.2%</f>
        <v>3482.0800080000004</v>
      </c>
    </row>
    <row r="128" spans="1:8" ht="38.25" x14ac:dyDescent="0.2">
      <c r="A128" s="5" t="s">
        <v>221</v>
      </c>
      <c r="B128" s="91">
        <v>240</v>
      </c>
      <c r="C128" s="94"/>
      <c r="D128" s="94"/>
      <c r="E128" s="94"/>
      <c r="F128" s="94"/>
      <c r="G128" s="94"/>
      <c r="H128" s="94"/>
    </row>
    <row r="129" spans="1:8" ht="38.25" x14ac:dyDescent="0.2">
      <c r="A129" s="5" t="s">
        <v>221</v>
      </c>
      <c r="B129" s="92"/>
      <c r="C129" s="94"/>
      <c r="D129" s="94"/>
      <c r="E129" s="94"/>
      <c r="F129" s="94"/>
      <c r="G129" s="94"/>
      <c r="H129" s="94"/>
    </row>
    <row r="130" spans="1:8" ht="25.5" x14ac:dyDescent="0.2">
      <c r="A130" s="92" t="s">
        <v>222</v>
      </c>
      <c r="B130" s="91">
        <v>300</v>
      </c>
      <c r="C130" s="94">
        <f>C119</f>
        <v>1741040.0040000002</v>
      </c>
      <c r="D130" s="94">
        <f>D127</f>
        <v>1741040.0040000002</v>
      </c>
      <c r="E130" s="94">
        <f>E127</f>
        <v>1741040.0040000002</v>
      </c>
      <c r="F130" s="94">
        <f>F131</f>
        <v>88788.96</v>
      </c>
      <c r="G130" s="94">
        <f>G131</f>
        <v>88788.96</v>
      </c>
      <c r="H130" s="94">
        <f>H131</f>
        <v>88788.96</v>
      </c>
    </row>
    <row r="131" spans="1:8" x14ac:dyDescent="0.2">
      <c r="A131" s="92" t="s">
        <v>14</v>
      </c>
      <c r="B131" s="237">
        <v>310</v>
      </c>
      <c r="C131" s="240">
        <f>C119</f>
        <v>1741040.0040000002</v>
      </c>
      <c r="D131" s="240">
        <f>D130</f>
        <v>1741040.0040000002</v>
      </c>
      <c r="E131" s="240">
        <f>E130</f>
        <v>1741040.0040000002</v>
      </c>
      <c r="F131" s="240">
        <v>88788.96</v>
      </c>
      <c r="G131" s="240">
        <v>88788.96</v>
      </c>
      <c r="H131" s="240">
        <v>88788.96</v>
      </c>
    </row>
    <row r="132" spans="1:8" ht="25.5" x14ac:dyDescent="0.2">
      <c r="A132" s="92" t="s">
        <v>223</v>
      </c>
      <c r="B132" s="237"/>
      <c r="C132" s="240"/>
      <c r="D132" s="240"/>
      <c r="E132" s="240"/>
      <c r="F132" s="240"/>
      <c r="G132" s="240"/>
      <c r="H132" s="240"/>
    </row>
    <row r="133" spans="1:8" x14ac:dyDescent="0.2">
      <c r="A133" s="92" t="s">
        <v>140</v>
      </c>
      <c r="B133" s="91">
        <v>9000</v>
      </c>
      <c r="C133" s="91" t="s">
        <v>11</v>
      </c>
      <c r="D133" s="91" t="s">
        <v>11</v>
      </c>
      <c r="E133" s="91" t="s">
        <v>11</v>
      </c>
      <c r="F133" s="93">
        <f>F118+F123+F130</f>
        <v>525790.00100399996</v>
      </c>
      <c r="G133" s="115">
        <f>G118+G123+G130</f>
        <v>525790.00100400008</v>
      </c>
      <c r="H133" s="115">
        <f>H118+H123+H130</f>
        <v>525790.00100400008</v>
      </c>
    </row>
    <row r="135" spans="1:8" x14ac:dyDescent="0.2">
      <c r="C135" s="245" t="s">
        <v>357</v>
      </c>
      <c r="D135" s="245"/>
      <c r="E135" s="245"/>
    </row>
    <row r="136" spans="1:8" x14ac:dyDescent="0.2">
      <c r="A136" s="237" t="s">
        <v>210</v>
      </c>
      <c r="B136" s="237" t="s">
        <v>1</v>
      </c>
      <c r="C136" s="237" t="s">
        <v>211</v>
      </c>
      <c r="D136" s="237"/>
      <c r="E136" s="237"/>
      <c r="F136" s="237" t="s">
        <v>212</v>
      </c>
      <c r="G136" s="237"/>
      <c r="H136" s="237"/>
    </row>
    <row r="137" spans="1:8" x14ac:dyDescent="0.2">
      <c r="A137" s="237"/>
      <c r="B137" s="237"/>
      <c r="C137" s="91" t="s">
        <v>441</v>
      </c>
      <c r="D137" s="91" t="s">
        <v>442</v>
      </c>
      <c r="E137" s="91" t="s">
        <v>443</v>
      </c>
      <c r="F137" s="91" t="s">
        <v>441</v>
      </c>
      <c r="G137" s="91" t="s">
        <v>442</v>
      </c>
      <c r="H137" s="91" t="s">
        <v>443</v>
      </c>
    </row>
    <row r="138" spans="1:8" ht="38.25" x14ac:dyDescent="0.2">
      <c r="A138" s="237"/>
      <c r="B138" s="237"/>
      <c r="C138" s="91" t="s">
        <v>80</v>
      </c>
      <c r="D138" s="91" t="s">
        <v>81</v>
      </c>
      <c r="E138" s="91" t="s">
        <v>82</v>
      </c>
      <c r="F138" s="91" t="s">
        <v>80</v>
      </c>
      <c r="G138" s="91" t="s">
        <v>81</v>
      </c>
      <c r="H138" s="91" t="s">
        <v>82</v>
      </c>
    </row>
    <row r="139" spans="1:8" x14ac:dyDescent="0.2">
      <c r="A139" s="91">
        <v>1</v>
      </c>
      <c r="B139" s="91">
        <v>2</v>
      </c>
      <c r="C139" s="91">
        <v>3</v>
      </c>
      <c r="D139" s="91">
        <v>4</v>
      </c>
      <c r="E139" s="91">
        <v>5</v>
      </c>
      <c r="F139" s="91">
        <v>6</v>
      </c>
      <c r="G139" s="91">
        <v>7</v>
      </c>
      <c r="H139" s="91">
        <v>8</v>
      </c>
    </row>
    <row r="140" spans="1:8" ht="25.5" x14ac:dyDescent="0.2">
      <c r="A140" s="92" t="s">
        <v>213</v>
      </c>
      <c r="B140" s="91">
        <v>100</v>
      </c>
      <c r="C140" s="94"/>
      <c r="D140" s="94"/>
      <c r="E140" s="94"/>
      <c r="F140" s="94">
        <f>F141+F143+F144</f>
        <v>86682.02840000001</v>
      </c>
      <c r="G140" s="94">
        <f>G141</f>
        <v>86682.02840000001</v>
      </c>
      <c r="H140" s="94">
        <f>H141</f>
        <v>86682.02840000001</v>
      </c>
    </row>
    <row r="141" spans="1:8" x14ac:dyDescent="0.2">
      <c r="A141" s="92" t="s">
        <v>14</v>
      </c>
      <c r="B141" s="237">
        <v>110</v>
      </c>
      <c r="C141" s="240">
        <f>'3.6.3 (2)'!D113</f>
        <v>394009.22000000003</v>
      </c>
      <c r="D141" s="240">
        <f>'3.6.4 (2)'!D113</f>
        <v>394009.22000000003</v>
      </c>
      <c r="E141" s="240">
        <f>'3.6.5 (2)'!D108</f>
        <v>394009.22000000003</v>
      </c>
      <c r="F141" s="240">
        <f>C141/100*22</f>
        <v>86682.02840000001</v>
      </c>
      <c r="G141" s="240">
        <f>D141*22%</f>
        <v>86682.02840000001</v>
      </c>
      <c r="H141" s="240">
        <f>E141*22%</f>
        <v>86682.02840000001</v>
      </c>
    </row>
    <row r="142" spans="1:8" x14ac:dyDescent="0.2">
      <c r="A142" s="92" t="s">
        <v>214</v>
      </c>
      <c r="B142" s="237"/>
      <c r="C142" s="240"/>
      <c r="D142" s="240"/>
      <c r="E142" s="240"/>
      <c r="F142" s="240"/>
      <c r="G142" s="240"/>
      <c r="H142" s="240"/>
    </row>
    <row r="143" spans="1:8" x14ac:dyDescent="0.2">
      <c r="A143" s="92" t="s">
        <v>215</v>
      </c>
      <c r="B143" s="91">
        <v>120</v>
      </c>
      <c r="C143" s="94"/>
      <c r="D143" s="94"/>
      <c r="E143" s="94"/>
      <c r="F143" s="94"/>
      <c r="G143" s="94"/>
      <c r="H143" s="94"/>
    </row>
    <row r="144" spans="1:8" ht="38.25" x14ac:dyDescent="0.2">
      <c r="A144" s="92" t="s">
        <v>216</v>
      </c>
      <c r="B144" s="91">
        <v>130</v>
      </c>
      <c r="C144" s="94"/>
      <c r="D144" s="94"/>
      <c r="E144" s="94"/>
      <c r="F144" s="94"/>
      <c r="G144" s="94"/>
      <c r="H144" s="94"/>
    </row>
    <row r="145" spans="1:8" ht="25.5" x14ac:dyDescent="0.2">
      <c r="A145" s="92" t="s">
        <v>217</v>
      </c>
      <c r="B145" s="91">
        <v>200</v>
      </c>
      <c r="C145" s="94"/>
      <c r="D145" s="94"/>
      <c r="E145" s="94"/>
      <c r="F145" s="94">
        <f>F146+F149</f>
        <v>12214.285820000001</v>
      </c>
      <c r="G145" s="94">
        <f>G146+G149</f>
        <v>12214.285819999999</v>
      </c>
      <c r="H145" s="94">
        <f>H146+H149</f>
        <v>12214.285819999999</v>
      </c>
    </row>
    <row r="146" spans="1:8" x14ac:dyDescent="0.2">
      <c r="A146" s="92" t="s">
        <v>14</v>
      </c>
      <c r="B146" s="237">
        <v>210</v>
      </c>
      <c r="C146" s="240">
        <f>C141</f>
        <v>394009.22000000003</v>
      </c>
      <c r="D146" s="240">
        <f>D141</f>
        <v>394009.22000000003</v>
      </c>
      <c r="E146" s="240">
        <f>E141</f>
        <v>394009.22000000003</v>
      </c>
      <c r="F146" s="240">
        <f>C146/100*2.9</f>
        <v>11426.267380000001</v>
      </c>
      <c r="G146" s="240">
        <f>D146*2.9%</f>
        <v>11426.267379999999</v>
      </c>
      <c r="H146" s="240">
        <f>E146*2.9%</f>
        <v>11426.267379999999</v>
      </c>
    </row>
    <row r="147" spans="1:8" ht="38.25" x14ac:dyDescent="0.2">
      <c r="A147" s="92" t="s">
        <v>218</v>
      </c>
      <c r="B147" s="237"/>
      <c r="C147" s="240"/>
      <c r="D147" s="240"/>
      <c r="E147" s="240"/>
      <c r="F147" s="240"/>
      <c r="G147" s="240"/>
      <c r="H147" s="240"/>
    </row>
    <row r="148" spans="1:8" ht="25.5" x14ac:dyDescent="0.2">
      <c r="A148" s="92" t="s">
        <v>219</v>
      </c>
      <c r="B148" s="91">
        <v>220</v>
      </c>
      <c r="C148" s="94"/>
      <c r="D148" s="94"/>
      <c r="E148" s="94"/>
      <c r="F148" s="94"/>
      <c r="G148" s="94"/>
      <c r="H148" s="94"/>
    </row>
    <row r="149" spans="1:8" ht="38.25" x14ac:dyDescent="0.2">
      <c r="A149" s="92" t="s">
        <v>220</v>
      </c>
      <c r="B149" s="91">
        <v>230</v>
      </c>
      <c r="C149" s="94">
        <f>C141</f>
        <v>394009.22000000003</v>
      </c>
      <c r="D149" s="94">
        <f>D146</f>
        <v>394009.22000000003</v>
      </c>
      <c r="E149" s="94">
        <f>E146</f>
        <v>394009.22000000003</v>
      </c>
      <c r="F149" s="94">
        <f>C149/100*0.2</f>
        <v>788.01844000000017</v>
      </c>
      <c r="G149" s="94">
        <f>D149*0.2%</f>
        <v>788.01844000000006</v>
      </c>
      <c r="H149" s="94">
        <f>E149*0.2%</f>
        <v>788.01844000000006</v>
      </c>
    </row>
    <row r="150" spans="1:8" ht="38.25" x14ac:dyDescent="0.2">
      <c r="A150" s="5" t="s">
        <v>221</v>
      </c>
      <c r="B150" s="91">
        <v>240</v>
      </c>
      <c r="C150" s="94"/>
      <c r="D150" s="94"/>
      <c r="E150" s="94"/>
      <c r="F150" s="94"/>
      <c r="G150" s="94"/>
      <c r="H150" s="94"/>
    </row>
    <row r="151" spans="1:8" ht="38.25" x14ac:dyDescent="0.2">
      <c r="A151" s="5" t="s">
        <v>221</v>
      </c>
      <c r="B151" s="92"/>
      <c r="C151" s="94"/>
      <c r="D151" s="94"/>
      <c r="E151" s="94"/>
      <c r="F151" s="94"/>
      <c r="G151" s="94"/>
      <c r="H151" s="94"/>
    </row>
    <row r="152" spans="1:8" ht="25.5" x14ac:dyDescent="0.2">
      <c r="A152" s="92" t="s">
        <v>222</v>
      </c>
      <c r="B152" s="91">
        <v>300</v>
      </c>
      <c r="C152" s="94">
        <f>C141</f>
        <v>394009.22000000003</v>
      </c>
      <c r="D152" s="94">
        <f>D149</f>
        <v>394009.22000000003</v>
      </c>
      <c r="E152" s="94">
        <f>E141</f>
        <v>394009.22000000003</v>
      </c>
      <c r="F152" s="94">
        <f>F153</f>
        <v>20094.470219999999</v>
      </c>
      <c r="G152" s="94">
        <f>G153</f>
        <v>20094.470219999999</v>
      </c>
      <c r="H152" s="94">
        <f>H153</f>
        <v>20094.470219999999</v>
      </c>
    </row>
    <row r="153" spans="1:8" x14ac:dyDescent="0.2">
      <c r="A153" s="92" t="s">
        <v>14</v>
      </c>
      <c r="B153" s="237">
        <v>310</v>
      </c>
      <c r="C153" s="240">
        <f>C141</f>
        <v>394009.22000000003</v>
      </c>
      <c r="D153" s="240">
        <f>D141</f>
        <v>394009.22000000003</v>
      </c>
      <c r="E153" s="240">
        <f>E141</f>
        <v>394009.22000000003</v>
      </c>
      <c r="F153" s="240">
        <f>C153*5.1%</f>
        <v>20094.470219999999</v>
      </c>
      <c r="G153" s="240">
        <f>D153*5.1%</f>
        <v>20094.470219999999</v>
      </c>
      <c r="H153" s="240">
        <f>E153*5.1%</f>
        <v>20094.470219999999</v>
      </c>
    </row>
    <row r="154" spans="1:8" ht="25.5" x14ac:dyDescent="0.2">
      <c r="A154" s="92" t="s">
        <v>223</v>
      </c>
      <c r="B154" s="237"/>
      <c r="C154" s="240"/>
      <c r="D154" s="240"/>
      <c r="E154" s="240"/>
      <c r="F154" s="240"/>
      <c r="G154" s="240"/>
      <c r="H154" s="240"/>
    </row>
    <row r="155" spans="1:8" x14ac:dyDescent="0.2">
      <c r="A155" s="92" t="s">
        <v>140</v>
      </c>
      <c r="B155" s="91">
        <v>9000</v>
      </c>
      <c r="C155" s="91" t="s">
        <v>11</v>
      </c>
      <c r="D155" s="91" t="s">
        <v>11</v>
      </c>
      <c r="E155" s="91" t="s">
        <v>11</v>
      </c>
      <c r="F155" s="93">
        <f>F140+F145+F152</f>
        <v>118990.78444000002</v>
      </c>
      <c r="G155" s="115">
        <f>G140+G145+G152</f>
        <v>118990.78444000002</v>
      </c>
      <c r="H155" s="115">
        <f>H140+H145+H152</f>
        <v>118990.78444000002</v>
      </c>
    </row>
    <row r="157" spans="1:8" x14ac:dyDescent="0.2">
      <c r="C157" s="245" t="s">
        <v>549</v>
      </c>
      <c r="D157" s="245"/>
      <c r="E157" s="245"/>
    </row>
    <row r="158" spans="1:8" x14ac:dyDescent="0.2">
      <c r="A158" s="237" t="s">
        <v>210</v>
      </c>
      <c r="B158" s="237" t="s">
        <v>1</v>
      </c>
      <c r="C158" s="237" t="s">
        <v>211</v>
      </c>
      <c r="D158" s="237"/>
      <c r="E158" s="237"/>
      <c r="F158" s="237" t="s">
        <v>212</v>
      </c>
      <c r="G158" s="237"/>
      <c r="H158" s="237"/>
    </row>
    <row r="159" spans="1:8" x14ac:dyDescent="0.2">
      <c r="A159" s="237"/>
      <c r="B159" s="237"/>
      <c r="C159" s="126" t="s">
        <v>441</v>
      </c>
      <c r="D159" s="126" t="s">
        <v>442</v>
      </c>
      <c r="E159" s="126" t="s">
        <v>443</v>
      </c>
      <c r="F159" s="126" t="s">
        <v>441</v>
      </c>
      <c r="G159" s="126" t="s">
        <v>442</v>
      </c>
      <c r="H159" s="126" t="s">
        <v>443</v>
      </c>
    </row>
    <row r="160" spans="1:8" ht="38.25" x14ac:dyDescent="0.2">
      <c r="A160" s="237"/>
      <c r="B160" s="237"/>
      <c r="C160" s="126" t="s">
        <v>80</v>
      </c>
      <c r="D160" s="126" t="s">
        <v>81</v>
      </c>
      <c r="E160" s="126" t="s">
        <v>82</v>
      </c>
      <c r="F160" s="126" t="s">
        <v>80</v>
      </c>
      <c r="G160" s="126" t="s">
        <v>81</v>
      </c>
      <c r="H160" s="126" t="s">
        <v>82</v>
      </c>
    </row>
    <row r="161" spans="1:11" x14ac:dyDescent="0.2">
      <c r="A161" s="126">
        <v>1</v>
      </c>
      <c r="B161" s="126">
        <v>2</v>
      </c>
      <c r="C161" s="126">
        <v>3</v>
      </c>
      <c r="D161" s="126">
        <v>4</v>
      </c>
      <c r="E161" s="126">
        <v>5</v>
      </c>
      <c r="F161" s="126">
        <v>6</v>
      </c>
      <c r="G161" s="126">
        <v>7</v>
      </c>
      <c r="H161" s="126">
        <v>8</v>
      </c>
    </row>
    <row r="162" spans="1:11" ht="25.5" x14ac:dyDescent="0.2">
      <c r="A162" s="127" t="s">
        <v>213</v>
      </c>
      <c r="B162" s="126">
        <v>100</v>
      </c>
      <c r="C162" s="129"/>
      <c r="D162" s="129"/>
      <c r="E162" s="129"/>
      <c r="F162" s="129">
        <f>F163+F165+F166</f>
        <v>855.58</v>
      </c>
      <c r="G162" s="129">
        <f>G163</f>
        <v>855.58</v>
      </c>
      <c r="H162" s="129">
        <f>H163</f>
        <v>855.58</v>
      </c>
    </row>
    <row r="163" spans="1:11" x14ac:dyDescent="0.2">
      <c r="A163" s="127" t="s">
        <v>14</v>
      </c>
      <c r="B163" s="237">
        <v>110</v>
      </c>
      <c r="C163" s="240">
        <f>'3.6.3 (2)'!K104</f>
        <v>3889</v>
      </c>
      <c r="D163" s="240">
        <f>'3.6.4 (2)'!K103</f>
        <v>3889</v>
      </c>
      <c r="E163" s="240">
        <f>'3.6.5 (2)'!K101</f>
        <v>3889</v>
      </c>
      <c r="F163" s="240">
        <f>C163/100*22</f>
        <v>855.58</v>
      </c>
      <c r="G163" s="240">
        <f>D163*22%</f>
        <v>855.58</v>
      </c>
      <c r="H163" s="240">
        <f>E163*22%</f>
        <v>855.58</v>
      </c>
    </row>
    <row r="164" spans="1:11" x14ac:dyDescent="0.2">
      <c r="A164" s="127" t="s">
        <v>214</v>
      </c>
      <c r="B164" s="237"/>
      <c r="C164" s="240"/>
      <c r="D164" s="240"/>
      <c r="E164" s="240"/>
      <c r="F164" s="240"/>
      <c r="G164" s="240"/>
      <c r="H164" s="240"/>
    </row>
    <row r="165" spans="1:11" x14ac:dyDescent="0.2">
      <c r="A165" s="127" t="s">
        <v>215</v>
      </c>
      <c r="B165" s="126">
        <v>120</v>
      </c>
      <c r="C165" s="129"/>
      <c r="D165" s="129"/>
      <c r="E165" s="129"/>
      <c r="F165" s="129"/>
      <c r="G165" s="129"/>
      <c r="H165" s="129"/>
    </row>
    <row r="166" spans="1:11" ht="38.25" x14ac:dyDescent="0.2">
      <c r="A166" s="127" t="s">
        <v>216</v>
      </c>
      <c r="B166" s="126">
        <v>130</v>
      </c>
      <c r="C166" s="129"/>
      <c r="D166" s="129"/>
      <c r="E166" s="129"/>
      <c r="F166" s="129"/>
      <c r="G166" s="129"/>
      <c r="H166" s="129"/>
    </row>
    <row r="167" spans="1:11" ht="25.5" x14ac:dyDescent="0.2">
      <c r="A167" s="127" t="s">
        <v>217</v>
      </c>
      <c r="B167" s="126">
        <v>200</v>
      </c>
      <c r="C167" s="129"/>
      <c r="D167" s="129"/>
      <c r="E167" s="129"/>
      <c r="F167" s="129">
        <f>F168+F171</f>
        <v>120.559</v>
      </c>
      <c r="G167" s="129">
        <f>G168+G171</f>
        <v>120.559</v>
      </c>
      <c r="H167" s="129">
        <f>H168+H171</f>
        <v>120.559</v>
      </c>
    </row>
    <row r="168" spans="1:11" x14ac:dyDescent="0.2">
      <c r="A168" s="127" t="s">
        <v>14</v>
      </c>
      <c r="B168" s="237">
        <v>210</v>
      </c>
      <c r="C168" s="240">
        <f>C163</f>
        <v>3889</v>
      </c>
      <c r="D168" s="240">
        <f>D163</f>
        <v>3889</v>
      </c>
      <c r="E168" s="240">
        <f>E163</f>
        <v>3889</v>
      </c>
      <c r="F168" s="240">
        <f>C168/100*2.9</f>
        <v>112.78099999999999</v>
      </c>
      <c r="G168" s="240">
        <f>D168*2.9%</f>
        <v>112.78099999999999</v>
      </c>
      <c r="H168" s="240">
        <f>E168*2.9%</f>
        <v>112.78099999999999</v>
      </c>
    </row>
    <row r="169" spans="1:11" ht="38.25" x14ac:dyDescent="0.2">
      <c r="A169" s="127" t="s">
        <v>218</v>
      </c>
      <c r="B169" s="237"/>
      <c r="C169" s="240"/>
      <c r="D169" s="240"/>
      <c r="E169" s="240"/>
      <c r="F169" s="240"/>
      <c r="G169" s="240"/>
      <c r="H169" s="240"/>
    </row>
    <row r="170" spans="1:11" ht="25.5" x14ac:dyDescent="0.2">
      <c r="A170" s="127" t="s">
        <v>219</v>
      </c>
      <c r="B170" s="126">
        <v>220</v>
      </c>
      <c r="C170" s="129"/>
      <c r="D170" s="129"/>
      <c r="E170" s="129"/>
      <c r="F170" s="129"/>
      <c r="G170" s="129"/>
      <c r="H170" s="129"/>
    </row>
    <row r="171" spans="1:11" ht="38.25" x14ac:dyDescent="0.2">
      <c r="A171" s="127" t="s">
        <v>220</v>
      </c>
      <c r="B171" s="126">
        <v>230</v>
      </c>
      <c r="C171" s="129">
        <f>C163</f>
        <v>3889</v>
      </c>
      <c r="D171" s="129">
        <f>D168</f>
        <v>3889</v>
      </c>
      <c r="E171" s="129">
        <f>E168</f>
        <v>3889</v>
      </c>
      <c r="F171" s="129">
        <f>C171/100*0.2</f>
        <v>7.7780000000000005</v>
      </c>
      <c r="G171" s="129">
        <f>D171*0.2%</f>
        <v>7.7780000000000005</v>
      </c>
      <c r="H171" s="129">
        <f>E171*0.2%</f>
        <v>7.7780000000000005</v>
      </c>
    </row>
    <row r="172" spans="1:11" ht="38.25" x14ac:dyDescent="0.2">
      <c r="A172" s="5" t="s">
        <v>221</v>
      </c>
      <c r="B172" s="126">
        <v>240</v>
      </c>
      <c r="C172" s="129"/>
      <c r="D172" s="129"/>
      <c r="E172" s="129"/>
      <c r="F172" s="129"/>
      <c r="G172" s="129"/>
      <c r="H172" s="129"/>
    </row>
    <row r="173" spans="1:11" ht="38.25" x14ac:dyDescent="0.2">
      <c r="A173" s="5" t="s">
        <v>221</v>
      </c>
      <c r="B173" s="127"/>
      <c r="C173" s="129"/>
      <c r="D173" s="129"/>
      <c r="E173" s="129"/>
      <c r="F173" s="129"/>
      <c r="G173" s="129"/>
      <c r="H173" s="129"/>
    </row>
    <row r="174" spans="1:11" ht="25.5" x14ac:dyDescent="0.2">
      <c r="A174" s="127" t="s">
        <v>222</v>
      </c>
      <c r="B174" s="126">
        <v>300</v>
      </c>
      <c r="C174" s="129">
        <f>C163</f>
        <v>3889</v>
      </c>
      <c r="D174" s="129">
        <f>D171</f>
        <v>3889</v>
      </c>
      <c r="E174" s="129">
        <f>E163</f>
        <v>3889</v>
      </c>
      <c r="F174" s="129">
        <f>F175</f>
        <v>198.86</v>
      </c>
      <c r="G174" s="129">
        <f>G175</f>
        <v>198.86</v>
      </c>
      <c r="H174" s="129">
        <f>H175</f>
        <v>198.86</v>
      </c>
    </row>
    <row r="175" spans="1:11" x14ac:dyDescent="0.2">
      <c r="A175" s="127" t="s">
        <v>14</v>
      </c>
      <c r="B175" s="237">
        <v>310</v>
      </c>
      <c r="C175" s="240">
        <f>C163</f>
        <v>3889</v>
      </c>
      <c r="D175" s="240">
        <f>D163</f>
        <v>3889</v>
      </c>
      <c r="E175" s="240">
        <f>E163</f>
        <v>3889</v>
      </c>
      <c r="F175" s="240">
        <v>198.86</v>
      </c>
      <c r="G175" s="240">
        <v>198.86</v>
      </c>
      <c r="H175" s="240">
        <v>198.86</v>
      </c>
    </row>
    <row r="176" spans="1:11" ht="25.5" x14ac:dyDescent="0.2">
      <c r="A176" s="127" t="s">
        <v>223</v>
      </c>
      <c r="B176" s="237"/>
      <c r="C176" s="240"/>
      <c r="D176" s="240"/>
      <c r="E176" s="240"/>
      <c r="F176" s="240"/>
      <c r="G176" s="240"/>
      <c r="H176" s="240"/>
      <c r="K176" s="50">
        <f>G22+G45+G67+G89+G111+G133+G177</f>
        <v>6456524.9976144796</v>
      </c>
    </row>
    <row r="177" spans="1:8" x14ac:dyDescent="0.2">
      <c r="A177" s="127" t="s">
        <v>140</v>
      </c>
      <c r="B177" s="126">
        <v>9000</v>
      </c>
      <c r="C177" s="126" t="s">
        <v>11</v>
      </c>
      <c r="D177" s="126" t="s">
        <v>11</v>
      </c>
      <c r="E177" s="126" t="s">
        <v>11</v>
      </c>
      <c r="F177" s="128">
        <f>F162+F167+F174</f>
        <v>1174.999</v>
      </c>
      <c r="G177" s="128">
        <f>G162+G167+G174</f>
        <v>1174.999</v>
      </c>
      <c r="H177" s="128">
        <f>H162+H167+H174</f>
        <v>1174.999</v>
      </c>
    </row>
  </sheetData>
  <mergeCells count="208">
    <mergeCell ref="A26:A28"/>
    <mergeCell ref="B26:B28"/>
    <mergeCell ref="C26:E26"/>
    <mergeCell ref="A3:A5"/>
    <mergeCell ref="B3:B5"/>
    <mergeCell ref="C3:E3"/>
    <mergeCell ref="F3:H3"/>
    <mergeCell ref="B8:B9"/>
    <mergeCell ref="C8:C9"/>
    <mergeCell ref="G8:G9"/>
    <mergeCell ref="H8:H9"/>
    <mergeCell ref="D8:D9"/>
    <mergeCell ref="E8:E9"/>
    <mergeCell ref="F8:F9"/>
    <mergeCell ref="F13:F14"/>
    <mergeCell ref="G13:G14"/>
    <mergeCell ref="H20:H21"/>
    <mergeCell ref="B20:B21"/>
    <mergeCell ref="C20:C21"/>
    <mergeCell ref="D20:D21"/>
    <mergeCell ref="E20:E21"/>
    <mergeCell ref="F20:F21"/>
    <mergeCell ref="G20:G21"/>
    <mergeCell ref="H13:H14"/>
    <mergeCell ref="F26:H26"/>
    <mergeCell ref="B31:B32"/>
    <mergeCell ref="C31:C32"/>
    <mergeCell ref="D31:D32"/>
    <mergeCell ref="E31:E32"/>
    <mergeCell ref="F31:F32"/>
    <mergeCell ref="G31:G32"/>
    <mergeCell ref="H31:H32"/>
    <mergeCell ref="C2:E2"/>
    <mergeCell ref="C25:E25"/>
    <mergeCell ref="B13:B14"/>
    <mergeCell ref="C13:C14"/>
    <mergeCell ref="D13:D14"/>
    <mergeCell ref="E13:E14"/>
    <mergeCell ref="C47:E47"/>
    <mergeCell ref="A48:A50"/>
    <mergeCell ref="B48:B50"/>
    <mergeCell ref="C48:E48"/>
    <mergeCell ref="F48:H48"/>
    <mergeCell ref="G36:G37"/>
    <mergeCell ref="H36:H37"/>
    <mergeCell ref="B43:B44"/>
    <mergeCell ref="C43:C44"/>
    <mergeCell ref="D43:D44"/>
    <mergeCell ref="E43:E44"/>
    <mergeCell ref="F43:F44"/>
    <mergeCell ref="G43:G44"/>
    <mergeCell ref="H43:H44"/>
    <mergeCell ref="B36:B37"/>
    <mergeCell ref="C36:C37"/>
    <mergeCell ref="D36:D37"/>
    <mergeCell ref="E36:E37"/>
    <mergeCell ref="F36:F37"/>
    <mergeCell ref="G53:G54"/>
    <mergeCell ref="H53:H54"/>
    <mergeCell ref="B58:B59"/>
    <mergeCell ref="C58:C59"/>
    <mergeCell ref="D58:D59"/>
    <mergeCell ref="E58:E59"/>
    <mergeCell ref="F58:F59"/>
    <mergeCell ref="G58:G59"/>
    <mergeCell ref="H58:H59"/>
    <mergeCell ref="B53:B54"/>
    <mergeCell ref="C53:C54"/>
    <mergeCell ref="D53:D54"/>
    <mergeCell ref="E53:E54"/>
    <mergeCell ref="F53:F54"/>
    <mergeCell ref="G65:G66"/>
    <mergeCell ref="H65:H66"/>
    <mergeCell ref="C69:E69"/>
    <mergeCell ref="A70:A72"/>
    <mergeCell ref="B70:B72"/>
    <mergeCell ref="C70:E70"/>
    <mergeCell ref="F70:H70"/>
    <mergeCell ref="B65:B66"/>
    <mergeCell ref="C65:C66"/>
    <mergeCell ref="D65:D66"/>
    <mergeCell ref="E65:E66"/>
    <mergeCell ref="F65:F66"/>
    <mergeCell ref="G75:G76"/>
    <mergeCell ref="H75:H76"/>
    <mergeCell ref="B80:B81"/>
    <mergeCell ref="C80:C81"/>
    <mergeCell ref="D80:D81"/>
    <mergeCell ref="E80:E81"/>
    <mergeCell ref="F80:F81"/>
    <mergeCell ref="G80:G81"/>
    <mergeCell ref="H80:H81"/>
    <mergeCell ref="B75:B76"/>
    <mergeCell ref="C75:C76"/>
    <mergeCell ref="D75:D76"/>
    <mergeCell ref="E75:E76"/>
    <mergeCell ref="F75:F76"/>
    <mergeCell ref="G87:G88"/>
    <mergeCell ref="H87:H88"/>
    <mergeCell ref="C91:E91"/>
    <mergeCell ref="A92:A94"/>
    <mergeCell ref="B92:B94"/>
    <mergeCell ref="C92:E92"/>
    <mergeCell ref="F92:H92"/>
    <mergeCell ref="B87:B88"/>
    <mergeCell ref="C87:C88"/>
    <mergeCell ref="D87:D88"/>
    <mergeCell ref="E87:E88"/>
    <mergeCell ref="F87:F88"/>
    <mergeCell ref="G97:G98"/>
    <mergeCell ref="H97:H98"/>
    <mergeCell ref="B102:B103"/>
    <mergeCell ref="C102:C103"/>
    <mergeCell ref="D102:D103"/>
    <mergeCell ref="E102:E103"/>
    <mergeCell ref="F102:F103"/>
    <mergeCell ref="G102:G103"/>
    <mergeCell ref="H102:H103"/>
    <mergeCell ref="B97:B98"/>
    <mergeCell ref="C97:C98"/>
    <mergeCell ref="D97:D98"/>
    <mergeCell ref="E97:E98"/>
    <mergeCell ref="F97:F98"/>
    <mergeCell ref="G109:G110"/>
    <mergeCell ref="H109:H110"/>
    <mergeCell ref="C113:E113"/>
    <mergeCell ref="A114:A116"/>
    <mergeCell ref="B114:B116"/>
    <mergeCell ref="C114:E114"/>
    <mergeCell ref="F114:H114"/>
    <mergeCell ref="B109:B110"/>
    <mergeCell ref="C109:C110"/>
    <mergeCell ref="D109:D110"/>
    <mergeCell ref="E109:E110"/>
    <mergeCell ref="F109:F110"/>
    <mergeCell ref="G119:G120"/>
    <mergeCell ref="H119:H120"/>
    <mergeCell ref="B124:B125"/>
    <mergeCell ref="C124:C125"/>
    <mergeCell ref="D124:D125"/>
    <mergeCell ref="E124:E125"/>
    <mergeCell ref="F124:F125"/>
    <mergeCell ref="G124:G125"/>
    <mergeCell ref="H124:H125"/>
    <mergeCell ref="B119:B120"/>
    <mergeCell ref="C119:C120"/>
    <mergeCell ref="D119:D120"/>
    <mergeCell ref="E119:E120"/>
    <mergeCell ref="F119:F120"/>
    <mergeCell ref="G131:G132"/>
    <mergeCell ref="H131:H132"/>
    <mergeCell ref="C135:E135"/>
    <mergeCell ref="A136:A138"/>
    <mergeCell ref="B136:B138"/>
    <mergeCell ref="C136:E136"/>
    <mergeCell ref="F136:H136"/>
    <mergeCell ref="B131:B132"/>
    <mergeCell ref="C131:C132"/>
    <mergeCell ref="D131:D132"/>
    <mergeCell ref="E131:E132"/>
    <mergeCell ref="F131:F132"/>
    <mergeCell ref="G153:G154"/>
    <mergeCell ref="H153:H154"/>
    <mergeCell ref="B153:B154"/>
    <mergeCell ref="C153:C154"/>
    <mergeCell ref="D153:D154"/>
    <mergeCell ref="E153:E154"/>
    <mergeCell ref="F153:F154"/>
    <mergeCell ref="G141:G142"/>
    <mergeCell ref="H141:H142"/>
    <mergeCell ref="B146:B147"/>
    <mergeCell ref="C146:C147"/>
    <mergeCell ref="D146:D147"/>
    <mergeCell ref="E146:E147"/>
    <mergeCell ref="F146:F147"/>
    <mergeCell ref="G146:G147"/>
    <mergeCell ref="H146:H147"/>
    <mergeCell ref="B141:B142"/>
    <mergeCell ref="C141:C142"/>
    <mergeCell ref="D141:D142"/>
    <mergeCell ref="E141:E142"/>
    <mergeCell ref="F141:F142"/>
    <mergeCell ref="C157:E157"/>
    <mergeCell ref="A158:A160"/>
    <mergeCell ref="B158:B160"/>
    <mergeCell ref="C158:E158"/>
    <mergeCell ref="F158:H158"/>
    <mergeCell ref="B163:B164"/>
    <mergeCell ref="C163:C164"/>
    <mergeCell ref="D163:D164"/>
    <mergeCell ref="E163:E164"/>
    <mergeCell ref="F163:F164"/>
    <mergeCell ref="G163:G164"/>
    <mergeCell ref="H163:H164"/>
    <mergeCell ref="B168:B169"/>
    <mergeCell ref="C168:C169"/>
    <mergeCell ref="D168:D169"/>
    <mergeCell ref="E168:E169"/>
    <mergeCell ref="F168:F169"/>
    <mergeCell ref="G168:G169"/>
    <mergeCell ref="H168:H169"/>
    <mergeCell ref="B175:B176"/>
    <mergeCell ref="C175:C176"/>
    <mergeCell ref="D175:D176"/>
    <mergeCell ref="E175:E176"/>
    <mergeCell ref="F175:F176"/>
    <mergeCell ref="G175:G176"/>
    <mergeCell ref="H175:H176"/>
  </mergeCells>
  <hyperlinks>
    <hyperlink ref="A17" location="Par1417" display="Par1417"/>
    <hyperlink ref="A18" location="Par1417" display="Par1417"/>
    <hyperlink ref="A40" location="Par1417" display="Par1417"/>
    <hyperlink ref="A41" location="Par1417" display="Par1417"/>
    <hyperlink ref="A62" location="Par1417" display="Par1417"/>
    <hyperlink ref="A63" location="Par1417" display="Par1417"/>
    <hyperlink ref="A84" location="Par1417" display="Par1417"/>
    <hyperlink ref="A85" location="Par1417" display="Par1417"/>
    <hyperlink ref="A106" location="Par1417" display="Par1417"/>
    <hyperlink ref="A107" location="Par1417" display="Par1417"/>
    <hyperlink ref="A128" location="Par1417" display="Par1417"/>
    <hyperlink ref="A129" location="Par1417" display="Par1417"/>
    <hyperlink ref="A150" location="Par1417" display="Par1417"/>
    <hyperlink ref="A151" location="Par1417" display="Par1417"/>
    <hyperlink ref="A172" location="Par1417" display="Par1417"/>
    <hyperlink ref="A173" location="Par1417" display="Par1417"/>
  </hyperlink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60" zoomScaleNormal="100" workbookViewId="0">
      <selection activeCell="A43" sqref="A43:E43"/>
    </sheetView>
  </sheetViews>
  <sheetFormatPr defaultRowHeight="15" x14ac:dyDescent="0.25"/>
  <cols>
    <col min="1" max="1" width="11.28515625" style="1" bestFit="1" customWidth="1"/>
    <col min="2" max="2" width="61.42578125" style="1" customWidth="1"/>
    <col min="3" max="3" width="9.28515625" style="1" bestFit="1" customWidth="1"/>
    <col min="4" max="4" width="13" style="1" customWidth="1"/>
    <col min="5" max="5" width="16.85546875" style="1" customWidth="1"/>
    <col min="6" max="6" width="17.7109375" style="1" customWidth="1"/>
    <col min="7" max="7" width="16.140625" style="1" customWidth="1"/>
    <col min="8" max="9" width="13" style="1" customWidth="1"/>
    <col min="10" max="16384" width="9.140625" style="1"/>
  </cols>
  <sheetData>
    <row r="1" spans="1:8" x14ac:dyDescent="0.25">
      <c r="A1" s="232" t="s">
        <v>108</v>
      </c>
      <c r="B1" s="232"/>
      <c r="C1" s="232"/>
    </row>
    <row r="2" spans="1:8" ht="15.75" x14ac:dyDescent="0.25">
      <c r="A2" s="235" t="s">
        <v>76</v>
      </c>
      <c r="B2" s="235" t="s">
        <v>0</v>
      </c>
      <c r="C2" s="235" t="s">
        <v>77</v>
      </c>
      <c r="D2" s="235" t="s">
        <v>78</v>
      </c>
      <c r="E2" s="235" t="s">
        <v>79</v>
      </c>
      <c r="F2" s="235"/>
      <c r="G2" s="235"/>
      <c r="H2" s="235"/>
    </row>
    <row r="3" spans="1:8" ht="15.75" x14ac:dyDescent="0.25">
      <c r="A3" s="235"/>
      <c r="B3" s="235"/>
      <c r="C3" s="235"/>
      <c r="D3" s="235"/>
      <c r="E3" s="23" t="s">
        <v>441</v>
      </c>
      <c r="F3" s="23" t="s">
        <v>442</v>
      </c>
      <c r="G3" s="23" t="s">
        <v>443</v>
      </c>
      <c r="H3" s="235" t="s">
        <v>4</v>
      </c>
    </row>
    <row r="4" spans="1:8" ht="47.25" x14ac:dyDescent="0.25">
      <c r="A4" s="235"/>
      <c r="B4" s="235"/>
      <c r="C4" s="235"/>
      <c r="D4" s="235"/>
      <c r="E4" s="23" t="s">
        <v>80</v>
      </c>
      <c r="F4" s="23" t="s">
        <v>81</v>
      </c>
      <c r="G4" s="23" t="s">
        <v>82</v>
      </c>
      <c r="H4" s="235"/>
    </row>
    <row r="5" spans="1:8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15.75" x14ac:dyDescent="0.25">
      <c r="A6" s="25">
        <v>1</v>
      </c>
      <c r="B6" s="28" t="s">
        <v>83</v>
      </c>
      <c r="C6" s="23">
        <v>26000</v>
      </c>
      <c r="D6" s="23" t="s">
        <v>11</v>
      </c>
      <c r="E6" s="84">
        <f>E7+E9+E10+E15</f>
        <v>14287441.300000001</v>
      </c>
      <c r="F6" s="84">
        <f>F7+F9+F10+F15</f>
        <v>14848007</v>
      </c>
      <c r="G6" s="84">
        <f>G7+G9+G10+G15</f>
        <v>14781957</v>
      </c>
      <c r="H6" s="26"/>
    </row>
    <row r="7" spans="1:8" ht="15.75" x14ac:dyDescent="0.25">
      <c r="A7" s="234" t="s">
        <v>109</v>
      </c>
      <c r="B7" s="27" t="s">
        <v>14</v>
      </c>
      <c r="C7" s="235">
        <v>26100</v>
      </c>
      <c r="D7" s="235" t="s">
        <v>11</v>
      </c>
      <c r="E7" s="233">
        <v>0</v>
      </c>
      <c r="F7" s="233">
        <v>0</v>
      </c>
      <c r="G7" s="233">
        <v>0</v>
      </c>
      <c r="H7" s="233"/>
    </row>
    <row r="8" spans="1:8" ht="141.75" x14ac:dyDescent="0.25">
      <c r="A8" s="234"/>
      <c r="B8" s="27" t="s">
        <v>84</v>
      </c>
      <c r="C8" s="235"/>
      <c r="D8" s="235"/>
      <c r="E8" s="233"/>
      <c r="F8" s="233"/>
      <c r="G8" s="233"/>
      <c r="H8" s="233"/>
    </row>
    <row r="9" spans="1:8" ht="63" x14ac:dyDescent="0.25">
      <c r="A9" s="25" t="s">
        <v>110</v>
      </c>
      <c r="B9" s="27" t="s">
        <v>85</v>
      </c>
      <c r="C9" s="23">
        <v>26200</v>
      </c>
      <c r="D9" s="23" t="s">
        <v>11</v>
      </c>
      <c r="E9" s="26">
        <v>0</v>
      </c>
      <c r="F9" s="26">
        <v>0</v>
      </c>
      <c r="G9" s="26">
        <v>0</v>
      </c>
      <c r="H9" s="26"/>
    </row>
    <row r="10" spans="1:8" ht="31.5" x14ac:dyDescent="0.25">
      <c r="A10" s="25" t="s">
        <v>111</v>
      </c>
      <c r="B10" s="27" t="s">
        <v>86</v>
      </c>
      <c r="C10" s="23">
        <v>26300</v>
      </c>
      <c r="D10" s="23" t="s">
        <v>11</v>
      </c>
      <c r="E10" s="84">
        <f>E13</f>
        <v>2689969.91</v>
      </c>
      <c r="F10" s="84">
        <f>F13</f>
        <v>2689969.91</v>
      </c>
      <c r="G10" s="84">
        <f>G13</f>
        <v>2689969.91</v>
      </c>
      <c r="H10" s="26"/>
    </row>
    <row r="11" spans="1:8" ht="15.75" x14ac:dyDescent="0.25">
      <c r="A11" s="234" t="s">
        <v>112</v>
      </c>
      <c r="B11" s="27" t="s">
        <v>14</v>
      </c>
      <c r="C11" s="235">
        <v>26301</v>
      </c>
      <c r="D11" s="235" t="s">
        <v>11</v>
      </c>
      <c r="E11" s="233">
        <v>0</v>
      </c>
      <c r="F11" s="233">
        <v>0</v>
      </c>
      <c r="G11" s="233">
        <v>0</v>
      </c>
      <c r="H11" s="233"/>
    </row>
    <row r="12" spans="1:8" x14ac:dyDescent="0.25">
      <c r="A12" s="234"/>
      <c r="B12" s="28" t="s">
        <v>87</v>
      </c>
      <c r="C12" s="235"/>
      <c r="D12" s="235"/>
      <c r="E12" s="233"/>
      <c r="F12" s="233"/>
      <c r="G12" s="233"/>
      <c r="H12" s="233"/>
    </row>
    <row r="13" spans="1:8" ht="15.75" x14ac:dyDescent="0.25">
      <c r="A13" s="234" t="s">
        <v>113</v>
      </c>
      <c r="B13" s="27" t="s">
        <v>14</v>
      </c>
      <c r="C13" s="235">
        <v>26302</v>
      </c>
      <c r="D13" s="235" t="s">
        <v>11</v>
      </c>
      <c r="E13" s="233">
        <f>2689969.91</f>
        <v>2689969.91</v>
      </c>
      <c r="F13" s="233">
        <v>2689969.91</v>
      </c>
      <c r="G13" s="233">
        <v>2689969.91</v>
      </c>
      <c r="H13" s="233"/>
    </row>
    <row r="14" spans="1:8" ht="15.75" x14ac:dyDescent="0.25">
      <c r="A14" s="234"/>
      <c r="B14" s="27" t="s">
        <v>88</v>
      </c>
      <c r="C14" s="235"/>
      <c r="D14" s="235"/>
      <c r="E14" s="233"/>
      <c r="F14" s="233"/>
      <c r="G14" s="233"/>
      <c r="H14" s="233"/>
    </row>
    <row r="15" spans="1:8" ht="63" x14ac:dyDescent="0.25">
      <c r="A15" s="25" t="s">
        <v>114</v>
      </c>
      <c r="B15" s="27" t="s">
        <v>89</v>
      </c>
      <c r="C15" s="23">
        <v>26400</v>
      </c>
      <c r="D15" s="23" t="s">
        <v>11</v>
      </c>
      <c r="E15" s="84">
        <f>E16+E21+E25+E26+E30</f>
        <v>11597471.390000001</v>
      </c>
      <c r="F15" s="84">
        <f>F16+F21+F25+F26+F30</f>
        <v>12158037.09</v>
      </c>
      <c r="G15" s="84">
        <f>G16+G21+G25+G26+G30</f>
        <v>12091987.09</v>
      </c>
      <c r="H15" s="26"/>
    </row>
    <row r="16" spans="1:8" ht="15.75" x14ac:dyDescent="0.25">
      <c r="A16" s="234" t="s">
        <v>115</v>
      </c>
      <c r="B16" s="27" t="s">
        <v>14</v>
      </c>
      <c r="C16" s="235">
        <v>26410</v>
      </c>
      <c r="D16" s="235" t="s">
        <v>11</v>
      </c>
      <c r="E16" s="236">
        <f>E18+E20</f>
        <v>4166775.07</v>
      </c>
      <c r="F16" s="233">
        <f>F18+F20</f>
        <v>4530436.09</v>
      </c>
      <c r="G16" s="233">
        <f>G18+G20</f>
        <v>4166436.09</v>
      </c>
      <c r="H16" s="233"/>
    </row>
    <row r="17" spans="1:8" ht="47.25" x14ac:dyDescent="0.25">
      <c r="A17" s="234"/>
      <c r="B17" s="27" t="s">
        <v>90</v>
      </c>
      <c r="C17" s="235"/>
      <c r="D17" s="235"/>
      <c r="E17" s="236"/>
      <c r="F17" s="233"/>
      <c r="G17" s="233"/>
      <c r="H17" s="233"/>
    </row>
    <row r="18" spans="1:8" ht="15.75" x14ac:dyDescent="0.25">
      <c r="A18" s="234" t="s">
        <v>91</v>
      </c>
      <c r="B18" s="27" t="s">
        <v>14</v>
      </c>
      <c r="C18" s="235">
        <v>26411</v>
      </c>
      <c r="D18" s="235" t="s">
        <v>11</v>
      </c>
      <c r="E18" s="236"/>
      <c r="F18" s="233"/>
      <c r="G18" s="233"/>
      <c r="H18" s="233"/>
    </row>
    <row r="19" spans="1:8" x14ac:dyDescent="0.25">
      <c r="A19" s="234"/>
      <c r="B19" s="28" t="s">
        <v>87</v>
      </c>
      <c r="C19" s="235"/>
      <c r="D19" s="235"/>
      <c r="E19" s="236"/>
      <c r="F19" s="233"/>
      <c r="G19" s="233"/>
      <c r="H19" s="233"/>
    </row>
    <row r="20" spans="1:8" ht="15.75" x14ac:dyDescent="0.25">
      <c r="A20" s="25" t="s">
        <v>92</v>
      </c>
      <c r="B20" s="27" t="s">
        <v>93</v>
      </c>
      <c r="C20" s="23">
        <v>26412</v>
      </c>
      <c r="D20" s="23" t="s">
        <v>11</v>
      </c>
      <c r="E20" s="188">
        <v>4166775.07</v>
      </c>
      <c r="F20" s="26">
        <v>4530436.09</v>
      </c>
      <c r="G20" s="26">
        <v>4166436.09</v>
      </c>
      <c r="H20" s="26"/>
    </row>
    <row r="21" spans="1:8" ht="45" x14ac:dyDescent="0.25">
      <c r="A21" s="25" t="s">
        <v>116</v>
      </c>
      <c r="B21" s="28" t="s">
        <v>94</v>
      </c>
      <c r="C21" s="23">
        <v>26420</v>
      </c>
      <c r="D21" s="23" t="s">
        <v>11</v>
      </c>
      <c r="E21" s="84">
        <f>E22+E24</f>
        <v>5601781</v>
      </c>
      <c r="F21" s="84">
        <f>F22+F24</f>
        <v>5828401</v>
      </c>
      <c r="G21" s="84">
        <f>G22+G24</f>
        <v>6126351</v>
      </c>
      <c r="H21" s="26"/>
    </row>
    <row r="22" spans="1:8" ht="15.75" x14ac:dyDescent="0.25">
      <c r="A22" s="234" t="s">
        <v>95</v>
      </c>
      <c r="B22" s="27" t="s">
        <v>14</v>
      </c>
      <c r="C22" s="235">
        <v>26421</v>
      </c>
      <c r="D22" s="235" t="s">
        <v>11</v>
      </c>
      <c r="E22" s="236"/>
      <c r="F22" s="233"/>
      <c r="G22" s="233"/>
      <c r="H22" s="233"/>
    </row>
    <row r="23" spans="1:8" x14ac:dyDescent="0.25">
      <c r="A23" s="234"/>
      <c r="B23" s="28" t="s">
        <v>87</v>
      </c>
      <c r="C23" s="235"/>
      <c r="D23" s="235"/>
      <c r="E23" s="236"/>
      <c r="F23" s="233"/>
      <c r="G23" s="233"/>
      <c r="H23" s="233"/>
    </row>
    <row r="24" spans="1:8" ht="15.75" x14ac:dyDescent="0.25">
      <c r="A24" s="25" t="s">
        <v>96</v>
      </c>
      <c r="B24" s="27" t="s">
        <v>93</v>
      </c>
      <c r="C24" s="23">
        <v>26422</v>
      </c>
      <c r="D24" s="23" t="s">
        <v>11</v>
      </c>
      <c r="E24" s="43">
        <v>5601781</v>
      </c>
      <c r="F24" s="26">
        <v>5828401</v>
      </c>
      <c r="G24" s="26">
        <v>6126351</v>
      </c>
      <c r="H24" s="26"/>
    </row>
    <row r="25" spans="1:8" ht="30" x14ac:dyDescent="0.25">
      <c r="A25" s="25" t="s">
        <v>117</v>
      </c>
      <c r="B25" s="28" t="s">
        <v>97</v>
      </c>
      <c r="C25" s="23">
        <v>26430</v>
      </c>
      <c r="D25" s="23" t="s">
        <v>11</v>
      </c>
      <c r="E25" s="43"/>
      <c r="F25" s="26"/>
      <c r="G25" s="26"/>
      <c r="H25" s="26"/>
    </row>
    <row r="26" spans="1:8" ht="15.75" x14ac:dyDescent="0.25">
      <c r="A26" s="25" t="s">
        <v>118</v>
      </c>
      <c r="B26" s="27" t="s">
        <v>98</v>
      </c>
      <c r="C26" s="23">
        <v>26440</v>
      </c>
      <c r="D26" s="23" t="s">
        <v>11</v>
      </c>
      <c r="E26" s="43"/>
      <c r="F26" s="26"/>
      <c r="G26" s="26"/>
      <c r="H26" s="26"/>
    </row>
    <row r="27" spans="1:8" ht="15.75" x14ac:dyDescent="0.25">
      <c r="A27" s="234" t="s">
        <v>99</v>
      </c>
      <c r="B27" s="27" t="s">
        <v>14</v>
      </c>
      <c r="C27" s="235">
        <v>26441</v>
      </c>
      <c r="D27" s="235" t="s">
        <v>11</v>
      </c>
      <c r="E27" s="236"/>
      <c r="F27" s="233"/>
      <c r="G27" s="233"/>
      <c r="H27" s="233"/>
    </row>
    <row r="28" spans="1:8" x14ac:dyDescent="0.25">
      <c r="A28" s="234"/>
      <c r="B28" s="28" t="s">
        <v>87</v>
      </c>
      <c r="C28" s="235"/>
      <c r="D28" s="235"/>
      <c r="E28" s="236"/>
      <c r="F28" s="233"/>
      <c r="G28" s="233"/>
      <c r="H28" s="233"/>
    </row>
    <row r="29" spans="1:8" ht="15.75" x14ac:dyDescent="0.25">
      <c r="A29" s="25" t="s">
        <v>100</v>
      </c>
      <c r="B29" s="28" t="s">
        <v>101</v>
      </c>
      <c r="C29" s="23">
        <v>26442</v>
      </c>
      <c r="D29" s="23" t="s">
        <v>11</v>
      </c>
      <c r="E29" s="43"/>
      <c r="F29" s="26"/>
      <c r="G29" s="26"/>
      <c r="H29" s="26"/>
    </row>
    <row r="30" spans="1:8" ht="15.75" x14ac:dyDescent="0.25">
      <c r="A30" s="25" t="s">
        <v>119</v>
      </c>
      <c r="B30" s="27" t="s">
        <v>102</v>
      </c>
      <c r="C30" s="23">
        <v>26450</v>
      </c>
      <c r="D30" s="23" t="s">
        <v>11</v>
      </c>
      <c r="E30" s="84">
        <f>E31+E33</f>
        <v>1828915.32</v>
      </c>
      <c r="F30" s="84">
        <f>F31+F33</f>
        <v>1799200</v>
      </c>
      <c r="G30" s="84">
        <f>G31+G33</f>
        <v>1799200</v>
      </c>
      <c r="H30" s="26"/>
    </row>
    <row r="31" spans="1:8" ht="15.75" x14ac:dyDescent="0.25">
      <c r="A31" s="234" t="s">
        <v>103</v>
      </c>
      <c r="B31" s="27" t="s">
        <v>14</v>
      </c>
      <c r="C31" s="235">
        <v>26451</v>
      </c>
      <c r="D31" s="235" t="s">
        <v>11</v>
      </c>
      <c r="E31" s="236"/>
      <c r="F31" s="233"/>
      <c r="G31" s="233"/>
      <c r="H31" s="233"/>
    </row>
    <row r="32" spans="1:8" x14ac:dyDescent="0.25">
      <c r="A32" s="234"/>
      <c r="B32" s="28" t="s">
        <v>87</v>
      </c>
      <c r="C32" s="235"/>
      <c r="D32" s="235"/>
      <c r="E32" s="236"/>
      <c r="F32" s="233"/>
      <c r="G32" s="233"/>
      <c r="H32" s="233"/>
    </row>
    <row r="33" spans="1:8" ht="15.75" x14ac:dyDescent="0.25">
      <c r="A33" s="25" t="s">
        <v>104</v>
      </c>
      <c r="B33" s="28" t="s">
        <v>101</v>
      </c>
      <c r="C33" s="23">
        <v>26452</v>
      </c>
      <c r="D33" s="23" t="s">
        <v>11</v>
      </c>
      <c r="E33" s="43">
        <v>1828915.32</v>
      </c>
      <c r="F33" s="26">
        <v>1799200</v>
      </c>
      <c r="G33" s="26">
        <v>1799200</v>
      </c>
      <c r="H33" s="26"/>
    </row>
    <row r="34" spans="1:8" ht="63" x14ac:dyDescent="0.25">
      <c r="A34" s="25">
        <v>2</v>
      </c>
      <c r="B34" s="27" t="s">
        <v>105</v>
      </c>
      <c r="C34" s="23">
        <v>26500</v>
      </c>
      <c r="D34" s="23" t="s">
        <v>11</v>
      </c>
      <c r="E34" s="43"/>
      <c r="F34" s="26"/>
      <c r="G34" s="26"/>
      <c r="H34" s="26"/>
    </row>
    <row r="35" spans="1:8" ht="15.75" x14ac:dyDescent="0.25">
      <c r="A35" s="25"/>
      <c r="B35" s="27" t="s">
        <v>106</v>
      </c>
      <c r="C35" s="23">
        <v>26510</v>
      </c>
      <c r="D35" s="27"/>
      <c r="E35" s="43"/>
      <c r="F35" s="26"/>
      <c r="G35" s="26"/>
      <c r="H35" s="26"/>
    </row>
    <row r="36" spans="1:8" ht="60" x14ac:dyDescent="0.25">
      <c r="A36" s="25">
        <v>3</v>
      </c>
      <c r="B36" s="28" t="s">
        <v>107</v>
      </c>
      <c r="C36" s="23">
        <v>26600</v>
      </c>
      <c r="D36" s="23" t="s">
        <v>11</v>
      </c>
      <c r="E36" s="84">
        <f>E37</f>
        <v>14287441.300000001</v>
      </c>
      <c r="F36" s="84">
        <f>F37</f>
        <v>14484007</v>
      </c>
      <c r="G36" s="84">
        <f>G37</f>
        <v>14781957</v>
      </c>
      <c r="H36" s="26"/>
    </row>
    <row r="37" spans="1:8" ht="15.75" x14ac:dyDescent="0.25">
      <c r="A37" s="25"/>
      <c r="B37" s="27" t="s">
        <v>106</v>
      </c>
      <c r="C37" s="23">
        <v>26610</v>
      </c>
      <c r="D37" s="27"/>
      <c r="E37" s="26">
        <v>14287441.300000001</v>
      </c>
      <c r="F37" s="26">
        <v>14484007</v>
      </c>
      <c r="G37" s="26">
        <v>14781957</v>
      </c>
      <c r="H37" s="26"/>
    </row>
    <row r="40" spans="1:8" ht="16.5" x14ac:dyDescent="0.25">
      <c r="A40" s="45" t="s">
        <v>372</v>
      </c>
      <c r="B40"/>
      <c r="C40"/>
      <c r="D40"/>
      <c r="E40" t="s">
        <v>467</v>
      </c>
      <c r="F40"/>
    </row>
    <row r="41" spans="1:8" x14ac:dyDescent="0.25">
      <c r="A41" s="46" t="s">
        <v>373</v>
      </c>
      <c r="B41"/>
      <c r="C41"/>
      <c r="D41"/>
      <c r="E41"/>
      <c r="F41" s="46"/>
    </row>
    <row r="42" spans="1:8" ht="16.5" x14ac:dyDescent="0.25">
      <c r="A42" s="45"/>
      <c r="B42"/>
      <c r="C42"/>
      <c r="D42"/>
      <c r="E42"/>
      <c r="F42"/>
    </row>
    <row r="43" spans="1:8" ht="16.5" x14ac:dyDescent="0.25">
      <c r="A43" s="45" t="s">
        <v>374</v>
      </c>
      <c r="B43"/>
      <c r="C43"/>
      <c r="D43"/>
      <c r="E43" t="s">
        <v>562</v>
      </c>
      <c r="F43"/>
    </row>
    <row r="44" spans="1:8" x14ac:dyDescent="0.25">
      <c r="A44" s="46" t="s">
        <v>375</v>
      </c>
      <c r="B44"/>
      <c r="C44"/>
      <c r="D44"/>
      <c r="E44"/>
      <c r="F44" s="46"/>
    </row>
    <row r="45" spans="1:8" ht="16.5" x14ac:dyDescent="0.25">
      <c r="A45" s="45"/>
      <c r="B45"/>
      <c r="C45"/>
      <c r="D45"/>
      <c r="E45"/>
      <c r="F45"/>
    </row>
    <row r="46" spans="1:8" ht="16.5" x14ac:dyDescent="0.25">
      <c r="A46" s="45" t="s">
        <v>376</v>
      </c>
      <c r="B46"/>
      <c r="C46" t="s">
        <v>468</v>
      </c>
      <c r="D46"/>
      <c r="E46"/>
      <c r="F46"/>
    </row>
    <row r="47" spans="1:8" x14ac:dyDescent="0.25">
      <c r="A47" s="46"/>
      <c r="B47"/>
      <c r="C47"/>
      <c r="D47"/>
      <c r="E47"/>
      <c r="F47"/>
    </row>
    <row r="48" spans="1:8" ht="16.5" x14ac:dyDescent="0.25">
      <c r="A48" s="45"/>
      <c r="B48"/>
      <c r="C48"/>
      <c r="D48"/>
      <c r="E48"/>
      <c r="F48"/>
    </row>
    <row r="49" spans="1:6" ht="16.5" x14ac:dyDescent="0.25">
      <c r="A49" s="45" t="s">
        <v>377</v>
      </c>
      <c r="B49"/>
      <c r="C49"/>
      <c r="D49"/>
      <c r="E49"/>
      <c r="F49"/>
    </row>
    <row r="50" spans="1:6" ht="16.5" x14ac:dyDescent="0.25">
      <c r="A50" s="45" t="s">
        <v>378</v>
      </c>
      <c r="B50"/>
      <c r="C50"/>
      <c r="D50"/>
      <c r="E50"/>
      <c r="F50"/>
    </row>
    <row r="51" spans="1:6" ht="16.5" x14ac:dyDescent="0.25">
      <c r="A51" s="45"/>
      <c r="B51"/>
      <c r="C51"/>
      <c r="D51"/>
      <c r="E51"/>
      <c r="F51"/>
    </row>
    <row r="52" spans="1:6" ht="16.5" x14ac:dyDescent="0.25">
      <c r="A52" s="45" t="s">
        <v>379</v>
      </c>
      <c r="B52"/>
      <c r="C52"/>
      <c r="D52"/>
      <c r="E52"/>
      <c r="F52"/>
    </row>
    <row r="53" spans="1:6" ht="16.5" x14ac:dyDescent="0.25">
      <c r="A53" s="45" t="s">
        <v>380</v>
      </c>
      <c r="B53"/>
      <c r="C53"/>
      <c r="D53"/>
      <c r="E53"/>
      <c r="F53"/>
    </row>
    <row r="54" spans="1:6" x14ac:dyDescent="0.25">
      <c r="A54" s="46" t="s">
        <v>381</v>
      </c>
      <c r="B54"/>
      <c r="C54"/>
      <c r="D54"/>
      <c r="E54"/>
      <c r="F54"/>
    </row>
    <row r="55" spans="1:6" ht="16.5" x14ac:dyDescent="0.25">
      <c r="A55" s="45" t="s">
        <v>380</v>
      </c>
      <c r="B55"/>
      <c r="C55"/>
      <c r="D55"/>
      <c r="E55"/>
      <c r="F55"/>
    </row>
    <row r="56" spans="1:6" x14ac:dyDescent="0.25">
      <c r="A56" s="46" t="s">
        <v>382</v>
      </c>
      <c r="B56"/>
      <c r="C56"/>
      <c r="D56"/>
      <c r="E56"/>
      <c r="F56"/>
    </row>
    <row r="57" spans="1:6" ht="16.5" x14ac:dyDescent="0.25">
      <c r="A57" s="45" t="s">
        <v>383</v>
      </c>
      <c r="B57"/>
      <c r="C57"/>
      <c r="D57"/>
      <c r="E57"/>
      <c r="F57"/>
    </row>
  </sheetData>
  <mergeCells count="63">
    <mergeCell ref="A2:A4"/>
    <mergeCell ref="B2:B4"/>
    <mergeCell ref="C2:C4"/>
    <mergeCell ref="D2:D4"/>
    <mergeCell ref="E2:H2"/>
    <mergeCell ref="H3:H4"/>
    <mergeCell ref="H7:H8"/>
    <mergeCell ref="A11:A12"/>
    <mergeCell ref="C11:C12"/>
    <mergeCell ref="D11:D12"/>
    <mergeCell ref="E11:E12"/>
    <mergeCell ref="F11:F12"/>
    <mergeCell ref="G11:G12"/>
    <mergeCell ref="H11:H12"/>
    <mergeCell ref="A7:A8"/>
    <mergeCell ref="C7:C8"/>
    <mergeCell ref="D7:D8"/>
    <mergeCell ref="E7:E8"/>
    <mergeCell ref="F7:F8"/>
    <mergeCell ref="G7:G8"/>
    <mergeCell ref="H13:H14"/>
    <mergeCell ref="A16:A17"/>
    <mergeCell ref="C16:C17"/>
    <mergeCell ref="D16:D17"/>
    <mergeCell ref="E16:E17"/>
    <mergeCell ref="F16:F17"/>
    <mergeCell ref="G16:G17"/>
    <mergeCell ref="H16:H17"/>
    <mergeCell ref="A13:A14"/>
    <mergeCell ref="C13:C14"/>
    <mergeCell ref="D13:D14"/>
    <mergeCell ref="E13:E14"/>
    <mergeCell ref="F13:F14"/>
    <mergeCell ref="G13:G14"/>
    <mergeCell ref="G22:G23"/>
    <mergeCell ref="H22:H23"/>
    <mergeCell ref="A18:A19"/>
    <mergeCell ref="C18:C19"/>
    <mergeCell ref="D18:D19"/>
    <mergeCell ref="E18:E19"/>
    <mergeCell ref="F18:F19"/>
    <mergeCell ref="G18:G19"/>
    <mergeCell ref="A22:A23"/>
    <mergeCell ref="C22:C23"/>
    <mergeCell ref="D22:D23"/>
    <mergeCell ref="E22:E23"/>
    <mergeCell ref="F22:F23"/>
    <mergeCell ref="A1:C1"/>
    <mergeCell ref="H27:H28"/>
    <mergeCell ref="A31:A32"/>
    <mergeCell ref="C31:C32"/>
    <mergeCell ref="D31:D32"/>
    <mergeCell ref="E31:E32"/>
    <mergeCell ref="F31:F32"/>
    <mergeCell ref="G31:G32"/>
    <mergeCell ref="H31:H32"/>
    <mergeCell ref="A27:A28"/>
    <mergeCell ref="C27:C28"/>
    <mergeCell ref="D27:D28"/>
    <mergeCell ref="E27:E28"/>
    <mergeCell ref="F27:F28"/>
    <mergeCell ref="G27:G28"/>
    <mergeCell ref="H18:H19"/>
  </mergeCells>
  <hyperlinks>
    <hyperlink ref="B6" location="Par1331" tooltip="&lt;10&gt; Плановые показатели выплат на закупку товаров, работ, услуг по строке 26000 раздела 2 &quot;Сведения по выплатам на закупку товаров, работ, услуг&quot; Плана распределяются на выплаты по контрактам (договорам), заключенным (планируемым к заключению) в соответс" display="Par1331"/>
    <hyperlink ref="B12" r:id="rId1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19" r:id="rId2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1" r:id="rId3" tooltip="&quot;Бюджетный кодекс Российской Федерации&quot; от 31.07.1998 N 145-ФЗ (ред. от 02.08.2019) (с изм. и доп., вступ. в силу с 01.09.2019){КонсультантПлюс}" display="consultantplus://offline/ref=A700257297D7A859C030468B937B2DBD85E4EF9A61612AC230D6E9DC28482863705EA7BBD15F557DD700DF65661BC70C92EDF194103DVEB9I"/>
    <hyperlink ref="B23" r:id="rId4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5" location="Par1335" tooltip="&lt;14&gt; Указывается сумма закупок товаров, работ, услуг, осуществляемых в соответствии с Федеральным законом N 44-ФЗ." display="Par1335"/>
    <hyperlink ref="B28" r:id="rId5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9" r:id="rId6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32" r:id="rId7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3" r:id="rId8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36" r:id="rId9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</hyperlinks>
  <pageMargins left="0.78740157480314965" right="0.39370078740157483" top="0.39370078740157483" bottom="0.39370078740157483" header="0.31496062992125984" footer="0.31496062992125984"/>
  <pageSetup paperSize="9" scale="55" orientation="portrait"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"/>
  <sheetViews>
    <sheetView view="pageBreakPreview" zoomScale="60" zoomScaleNormal="100" workbookViewId="0">
      <selection activeCell="H44" sqref="H44"/>
    </sheetView>
  </sheetViews>
  <sheetFormatPr defaultRowHeight="12.75" x14ac:dyDescent="0.2"/>
  <cols>
    <col min="1" max="1" width="21.42578125" style="3" customWidth="1"/>
    <col min="2" max="2" width="9.140625" style="3"/>
    <col min="3" max="14" width="14" style="3" customWidth="1"/>
    <col min="15" max="16384" width="9.140625" style="3"/>
  </cols>
  <sheetData>
    <row r="1" spans="1:14" x14ac:dyDescent="0.2">
      <c r="A1" s="3" t="s">
        <v>229</v>
      </c>
    </row>
    <row r="3" spans="1:14" x14ac:dyDescent="0.2">
      <c r="A3" s="3" t="s">
        <v>230</v>
      </c>
    </row>
    <row r="4" spans="1:14" ht="49.5" customHeight="1" x14ac:dyDescent="0.2">
      <c r="A4" s="237" t="s">
        <v>225</v>
      </c>
      <c r="B4" s="237" t="s">
        <v>1</v>
      </c>
      <c r="C4" s="237" t="s">
        <v>226</v>
      </c>
      <c r="D4" s="237"/>
      <c r="E4" s="237"/>
      <c r="F4" s="237" t="s">
        <v>227</v>
      </c>
      <c r="G4" s="237"/>
      <c r="H4" s="237"/>
      <c r="I4" s="237" t="s">
        <v>228</v>
      </c>
      <c r="J4" s="237"/>
      <c r="K4" s="237"/>
      <c r="L4" s="237" t="s">
        <v>120</v>
      </c>
      <c r="M4" s="237"/>
      <c r="N4" s="237"/>
    </row>
    <row r="5" spans="1:14" x14ac:dyDescent="0.2">
      <c r="A5" s="237"/>
      <c r="B5" s="237"/>
      <c r="C5" s="57" t="s">
        <v>441</v>
      </c>
      <c r="D5" s="57" t="s">
        <v>442</v>
      </c>
      <c r="E5" s="57" t="s">
        <v>443</v>
      </c>
      <c r="F5" s="57" t="s">
        <v>441</v>
      </c>
      <c r="G5" s="57" t="s">
        <v>442</v>
      </c>
      <c r="H5" s="57" t="s">
        <v>443</v>
      </c>
      <c r="I5" s="57" t="s">
        <v>441</v>
      </c>
      <c r="J5" s="57" t="s">
        <v>442</v>
      </c>
      <c r="K5" s="57" t="s">
        <v>443</v>
      </c>
      <c r="L5" s="57" t="s">
        <v>441</v>
      </c>
      <c r="M5" s="57" t="s">
        <v>442</v>
      </c>
      <c r="N5" s="57" t="s">
        <v>443</v>
      </c>
    </row>
    <row r="6" spans="1:14" ht="38.25" x14ac:dyDescent="0.2">
      <c r="A6" s="237"/>
      <c r="B6" s="237"/>
      <c r="C6" s="57" t="s">
        <v>80</v>
      </c>
      <c r="D6" s="57" t="s">
        <v>81</v>
      </c>
      <c r="E6" s="57" t="s">
        <v>82</v>
      </c>
      <c r="F6" s="57" t="s">
        <v>80</v>
      </c>
      <c r="G6" s="57" t="s">
        <v>81</v>
      </c>
      <c r="H6" s="57" t="s">
        <v>82</v>
      </c>
      <c r="I6" s="57" t="s">
        <v>80</v>
      </c>
      <c r="J6" s="57" t="s">
        <v>81</v>
      </c>
      <c r="K6" s="57" t="s">
        <v>82</v>
      </c>
      <c r="L6" s="57" t="s">
        <v>80</v>
      </c>
      <c r="M6" s="57" t="s">
        <v>81</v>
      </c>
      <c r="N6" s="57" t="s">
        <v>82</v>
      </c>
    </row>
    <row r="7" spans="1:14" x14ac:dyDescent="0.2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</row>
    <row r="8" spans="1:14" x14ac:dyDescent="0.2">
      <c r="A8" s="58"/>
      <c r="B8" s="57">
        <v>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x14ac:dyDescent="0.2">
      <c r="A9" s="58" t="s">
        <v>140</v>
      </c>
      <c r="B9" s="57">
        <v>9000</v>
      </c>
      <c r="C9" s="57" t="s">
        <v>11</v>
      </c>
      <c r="D9" s="57" t="s">
        <v>11</v>
      </c>
      <c r="E9" s="57" t="s">
        <v>11</v>
      </c>
      <c r="F9" s="57" t="s">
        <v>11</v>
      </c>
      <c r="G9" s="57" t="s">
        <v>11</v>
      </c>
      <c r="H9" s="57" t="s">
        <v>11</v>
      </c>
      <c r="I9" s="57" t="s">
        <v>11</v>
      </c>
      <c r="J9" s="57" t="s">
        <v>11</v>
      </c>
      <c r="K9" s="57" t="s">
        <v>11</v>
      </c>
      <c r="L9" s="58"/>
      <c r="M9" s="58"/>
      <c r="N9" s="58"/>
    </row>
  </sheetData>
  <mergeCells count="6">
    <mergeCell ref="L4:N4"/>
    <mergeCell ref="A4:A6"/>
    <mergeCell ref="B4:B6"/>
    <mergeCell ref="C4:E4"/>
    <mergeCell ref="F4:H4"/>
    <mergeCell ref="I4:K4"/>
  </mergeCells>
  <pageMargins left="0.7" right="0.7" top="0.75" bottom="0.75" header="0.3" footer="0.3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"/>
  <sheetViews>
    <sheetView view="pageBreakPreview" zoomScale="60" zoomScaleNormal="100" workbookViewId="0">
      <selection activeCell="L40" sqref="L40"/>
    </sheetView>
  </sheetViews>
  <sheetFormatPr defaultRowHeight="12.75" x14ac:dyDescent="0.2"/>
  <cols>
    <col min="1" max="1" width="30.28515625" style="3" customWidth="1"/>
    <col min="2" max="2" width="9.140625" style="3"/>
    <col min="3" max="4" width="13.7109375" style="3" customWidth="1"/>
    <col min="5" max="5" width="14" style="3" customWidth="1"/>
    <col min="6" max="14" width="13.7109375" style="3" customWidth="1"/>
    <col min="15" max="16384" width="9.140625" style="3"/>
  </cols>
  <sheetData>
    <row r="1" spans="1:14" ht="20.25" customHeight="1" x14ac:dyDescent="0.2">
      <c r="A1" s="21" t="s">
        <v>518</v>
      </c>
      <c r="B1" s="21"/>
      <c r="C1" s="21"/>
      <c r="D1" s="21"/>
      <c r="E1" s="21"/>
    </row>
    <row r="2" spans="1:14" ht="49.5" customHeight="1" x14ac:dyDescent="0.2">
      <c r="A2" s="237" t="s">
        <v>225</v>
      </c>
      <c r="B2" s="237" t="s">
        <v>1</v>
      </c>
      <c r="C2" s="237" t="s">
        <v>231</v>
      </c>
      <c r="D2" s="237"/>
      <c r="E2" s="237"/>
      <c r="F2" s="237" t="s">
        <v>232</v>
      </c>
      <c r="G2" s="237"/>
      <c r="H2" s="237"/>
      <c r="I2" s="237" t="s">
        <v>233</v>
      </c>
      <c r="J2" s="237"/>
      <c r="K2" s="237"/>
      <c r="L2" s="237" t="s">
        <v>120</v>
      </c>
      <c r="M2" s="237"/>
      <c r="N2" s="237"/>
    </row>
    <row r="3" spans="1:14" x14ac:dyDescent="0.2">
      <c r="A3" s="237"/>
      <c r="B3" s="237"/>
      <c r="C3" s="57" t="s">
        <v>441</v>
      </c>
      <c r="D3" s="57" t="s">
        <v>442</v>
      </c>
      <c r="E3" s="57" t="s">
        <v>443</v>
      </c>
      <c r="F3" s="57" t="s">
        <v>441</v>
      </c>
      <c r="G3" s="57" t="s">
        <v>442</v>
      </c>
      <c r="H3" s="57" t="s">
        <v>443</v>
      </c>
      <c r="I3" s="57" t="s">
        <v>441</v>
      </c>
      <c r="J3" s="57" t="s">
        <v>442</v>
      </c>
      <c r="K3" s="57" t="s">
        <v>443</v>
      </c>
      <c r="L3" s="57" t="s">
        <v>441</v>
      </c>
      <c r="M3" s="57" t="s">
        <v>442</v>
      </c>
      <c r="N3" s="57" t="s">
        <v>443</v>
      </c>
    </row>
    <row r="4" spans="1:14" ht="38.25" x14ac:dyDescent="0.2">
      <c r="A4" s="237"/>
      <c r="B4" s="237"/>
      <c r="C4" s="57" t="s">
        <v>80</v>
      </c>
      <c r="D4" s="57" t="s">
        <v>81</v>
      </c>
      <c r="E4" s="57" t="s">
        <v>82</v>
      </c>
      <c r="F4" s="57" t="s">
        <v>80</v>
      </c>
      <c r="G4" s="57" t="s">
        <v>81</v>
      </c>
      <c r="H4" s="57" t="s">
        <v>82</v>
      </c>
      <c r="I4" s="57" t="s">
        <v>80</v>
      </c>
      <c r="J4" s="57" t="s">
        <v>81</v>
      </c>
      <c r="K4" s="57" t="s">
        <v>82</v>
      </c>
      <c r="L4" s="57" t="s">
        <v>80</v>
      </c>
      <c r="M4" s="57" t="s">
        <v>81</v>
      </c>
      <c r="N4" s="57" t="s">
        <v>82</v>
      </c>
    </row>
    <row r="5" spans="1:14" x14ac:dyDescent="0.2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</row>
    <row r="6" spans="1:14" ht="31.5" customHeight="1" x14ac:dyDescent="0.2">
      <c r="A6" s="58" t="s">
        <v>519</v>
      </c>
      <c r="B6" s="57">
        <v>1</v>
      </c>
      <c r="C6" s="58">
        <v>3</v>
      </c>
      <c r="D6" s="58">
        <v>3</v>
      </c>
      <c r="E6" s="58">
        <v>3</v>
      </c>
      <c r="F6" s="58">
        <v>12</v>
      </c>
      <c r="G6" s="58">
        <v>12</v>
      </c>
      <c r="H6" s="58">
        <v>12</v>
      </c>
      <c r="I6" s="58">
        <v>65</v>
      </c>
      <c r="J6" s="58">
        <v>65</v>
      </c>
      <c r="K6" s="58">
        <v>65</v>
      </c>
      <c r="L6" s="116">
        <v>2400</v>
      </c>
      <c r="M6" s="116">
        <v>2400</v>
      </c>
      <c r="N6" s="116">
        <v>2400</v>
      </c>
    </row>
    <row r="7" spans="1:14" ht="31.5" customHeight="1" x14ac:dyDescent="0.2">
      <c r="A7" s="114" t="s">
        <v>520</v>
      </c>
      <c r="B7" s="113"/>
      <c r="C7" s="114">
        <v>3</v>
      </c>
      <c r="D7" s="114">
        <v>3</v>
      </c>
      <c r="E7" s="114">
        <v>3</v>
      </c>
      <c r="F7" s="114">
        <v>12</v>
      </c>
      <c r="G7" s="114">
        <v>12</v>
      </c>
      <c r="H7" s="114">
        <v>12</v>
      </c>
      <c r="I7" s="114">
        <v>65</v>
      </c>
      <c r="J7" s="114">
        <v>65</v>
      </c>
      <c r="K7" s="114">
        <v>65</v>
      </c>
      <c r="L7" s="116">
        <v>2300</v>
      </c>
      <c r="M7" s="116">
        <v>2300</v>
      </c>
      <c r="N7" s="116">
        <v>2300</v>
      </c>
    </row>
    <row r="8" spans="1:14" x14ac:dyDescent="0.2">
      <c r="A8" s="58" t="s">
        <v>140</v>
      </c>
      <c r="B8" s="57">
        <v>9000</v>
      </c>
      <c r="C8" s="57" t="s">
        <v>11</v>
      </c>
      <c r="D8" s="57" t="s">
        <v>11</v>
      </c>
      <c r="E8" s="57" t="s">
        <v>11</v>
      </c>
      <c r="F8" s="57" t="s">
        <v>11</v>
      </c>
      <c r="G8" s="57" t="s">
        <v>11</v>
      </c>
      <c r="H8" s="57" t="s">
        <v>11</v>
      </c>
      <c r="I8" s="57" t="s">
        <v>11</v>
      </c>
      <c r="J8" s="57" t="s">
        <v>11</v>
      </c>
      <c r="K8" s="57" t="s">
        <v>11</v>
      </c>
      <c r="L8" s="115">
        <f>L6+L7</f>
        <v>4700</v>
      </c>
      <c r="M8" s="115">
        <f>M6+M7</f>
        <v>4700</v>
      </c>
      <c r="N8" s="115">
        <f>N6+N7</f>
        <v>4700</v>
      </c>
    </row>
  </sheetData>
  <mergeCells count="6">
    <mergeCell ref="L2:N2"/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"/>
  <sheetViews>
    <sheetView view="pageBreakPreview" zoomScale="60" zoomScaleNormal="100" workbookViewId="0">
      <selection activeCell="I27" sqref="I27"/>
    </sheetView>
  </sheetViews>
  <sheetFormatPr defaultRowHeight="12.75" x14ac:dyDescent="0.2"/>
  <cols>
    <col min="1" max="1" width="21.28515625" style="3" customWidth="1"/>
    <col min="2" max="2" width="9.140625" style="3"/>
    <col min="3" max="11" width="13.85546875" style="3" customWidth="1"/>
    <col min="12" max="16384" width="9.140625" style="3"/>
  </cols>
  <sheetData>
    <row r="1" spans="1:11" x14ac:dyDescent="0.2">
      <c r="A1" s="3" t="s">
        <v>237</v>
      </c>
    </row>
    <row r="2" spans="1:11" ht="33" customHeight="1" x14ac:dyDescent="0.2">
      <c r="A2" s="237" t="s">
        <v>0</v>
      </c>
      <c r="B2" s="237" t="s">
        <v>1</v>
      </c>
      <c r="C2" s="237" t="s">
        <v>234</v>
      </c>
      <c r="D2" s="237"/>
      <c r="E2" s="237"/>
      <c r="F2" s="237" t="s">
        <v>235</v>
      </c>
      <c r="G2" s="237"/>
      <c r="H2" s="237"/>
      <c r="I2" s="237" t="s">
        <v>236</v>
      </c>
      <c r="J2" s="237"/>
      <c r="K2" s="237"/>
    </row>
    <row r="3" spans="1:11" x14ac:dyDescent="0.2">
      <c r="A3" s="237"/>
      <c r="B3" s="237"/>
      <c r="C3" s="57" t="s">
        <v>441</v>
      </c>
      <c r="D3" s="57" t="s">
        <v>442</v>
      </c>
      <c r="E3" s="57" t="s">
        <v>443</v>
      </c>
      <c r="F3" s="57" t="s">
        <v>441</v>
      </c>
      <c r="G3" s="57" t="s">
        <v>442</v>
      </c>
      <c r="H3" s="57" t="s">
        <v>443</v>
      </c>
      <c r="I3" s="57" t="s">
        <v>441</v>
      </c>
      <c r="J3" s="57" t="s">
        <v>442</v>
      </c>
      <c r="K3" s="57" t="s">
        <v>443</v>
      </c>
    </row>
    <row r="4" spans="1:11" ht="38.25" x14ac:dyDescent="0.2">
      <c r="A4" s="237"/>
      <c r="B4" s="237"/>
      <c r="C4" s="57" t="s">
        <v>80</v>
      </c>
      <c r="D4" s="57" t="s">
        <v>81</v>
      </c>
      <c r="E4" s="57" t="s">
        <v>82</v>
      </c>
      <c r="F4" s="57" t="s">
        <v>80</v>
      </c>
      <c r="G4" s="57" t="s">
        <v>81</v>
      </c>
      <c r="H4" s="57" t="s">
        <v>82</v>
      </c>
      <c r="I4" s="57" t="s">
        <v>80</v>
      </c>
      <c r="J4" s="57" t="s">
        <v>81</v>
      </c>
      <c r="K4" s="57" t="s">
        <v>82</v>
      </c>
    </row>
    <row r="5" spans="1:11" x14ac:dyDescent="0.2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spans="1:11" x14ac:dyDescent="0.2">
      <c r="A6" s="58"/>
      <c r="B6" s="57">
        <v>1</v>
      </c>
      <c r="C6" s="58"/>
      <c r="D6" s="58"/>
      <c r="E6" s="58"/>
      <c r="F6" s="58"/>
      <c r="G6" s="58"/>
      <c r="H6" s="58"/>
      <c r="I6" s="59">
        <f>C6*F6</f>
        <v>0</v>
      </c>
      <c r="J6" s="59"/>
      <c r="K6" s="59"/>
    </row>
    <row r="7" spans="1:11" x14ac:dyDescent="0.2">
      <c r="A7" s="58" t="s">
        <v>140</v>
      </c>
      <c r="B7" s="57">
        <v>9000</v>
      </c>
      <c r="C7" s="57" t="s">
        <v>11</v>
      </c>
      <c r="D7" s="57" t="s">
        <v>11</v>
      </c>
      <c r="E7" s="57" t="s">
        <v>11</v>
      </c>
      <c r="F7" s="57" t="s">
        <v>11</v>
      </c>
      <c r="G7" s="57" t="s">
        <v>11</v>
      </c>
      <c r="H7" s="57" t="s">
        <v>11</v>
      </c>
      <c r="I7" s="59">
        <f>I6</f>
        <v>0</v>
      </c>
      <c r="J7" s="59">
        <f>J6</f>
        <v>0</v>
      </c>
      <c r="K7" s="59">
        <f>K6</f>
        <v>0</v>
      </c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"/>
  <sheetViews>
    <sheetView view="pageBreakPreview" zoomScale="60" zoomScaleNormal="100" workbookViewId="0">
      <selection activeCell="I8" sqref="I8:K8"/>
    </sheetView>
  </sheetViews>
  <sheetFormatPr defaultRowHeight="12.75" x14ac:dyDescent="0.2"/>
  <cols>
    <col min="1" max="1" width="23.42578125" style="3" customWidth="1"/>
    <col min="2" max="2" width="9.140625" style="3"/>
    <col min="3" max="11" width="14.140625" style="3" customWidth="1"/>
    <col min="12" max="16384" width="9.140625" style="3"/>
  </cols>
  <sheetData>
    <row r="1" spans="1:11" x14ac:dyDescent="0.2">
      <c r="A1" s="3" t="s">
        <v>241</v>
      </c>
    </row>
    <row r="2" spans="1:11" x14ac:dyDescent="0.2">
      <c r="A2" s="3" t="s">
        <v>476</v>
      </c>
    </row>
    <row r="3" spans="1:11" ht="49.5" customHeight="1" x14ac:dyDescent="0.2">
      <c r="A3" s="237" t="s">
        <v>225</v>
      </c>
      <c r="B3" s="237" t="s">
        <v>1</v>
      </c>
      <c r="C3" s="237" t="s">
        <v>238</v>
      </c>
      <c r="D3" s="237"/>
      <c r="E3" s="237"/>
      <c r="F3" s="237" t="s">
        <v>239</v>
      </c>
      <c r="G3" s="237"/>
      <c r="H3" s="237"/>
      <c r="I3" s="237" t="s">
        <v>240</v>
      </c>
      <c r="J3" s="237"/>
      <c r="K3" s="237"/>
    </row>
    <row r="4" spans="1:11" x14ac:dyDescent="0.2">
      <c r="A4" s="237"/>
      <c r="B4" s="237"/>
      <c r="C4" s="57" t="s">
        <v>441</v>
      </c>
      <c r="D4" s="57" t="s">
        <v>442</v>
      </c>
      <c r="E4" s="57" t="s">
        <v>443</v>
      </c>
      <c r="F4" s="57" t="s">
        <v>441</v>
      </c>
      <c r="G4" s="57" t="s">
        <v>442</v>
      </c>
      <c r="H4" s="57" t="s">
        <v>443</v>
      </c>
      <c r="I4" s="57" t="s">
        <v>441</v>
      </c>
      <c r="J4" s="57" t="s">
        <v>442</v>
      </c>
      <c r="K4" s="57" t="s">
        <v>443</v>
      </c>
    </row>
    <row r="5" spans="1:11" ht="38.25" x14ac:dyDescent="0.2">
      <c r="A5" s="237"/>
      <c r="B5" s="237"/>
      <c r="C5" s="57" t="s">
        <v>80</v>
      </c>
      <c r="D5" s="57" t="s">
        <v>81</v>
      </c>
      <c r="E5" s="57" t="s">
        <v>82</v>
      </c>
      <c r="F5" s="57" t="s">
        <v>80</v>
      </c>
      <c r="G5" s="57" t="s">
        <v>81</v>
      </c>
      <c r="H5" s="57" t="s">
        <v>82</v>
      </c>
      <c r="I5" s="57" t="s">
        <v>80</v>
      </c>
      <c r="J5" s="57" t="s">
        <v>81</v>
      </c>
      <c r="K5" s="57" t="s">
        <v>82</v>
      </c>
    </row>
    <row r="6" spans="1:11" x14ac:dyDescent="0.2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</row>
    <row r="7" spans="1:11" ht="17.25" customHeight="1" x14ac:dyDescent="0.2">
      <c r="A7" s="58" t="s">
        <v>328</v>
      </c>
      <c r="B7" s="57">
        <v>1</v>
      </c>
      <c r="C7" s="164">
        <v>10700</v>
      </c>
      <c r="D7" s="164">
        <v>10700</v>
      </c>
      <c r="E7" s="164">
        <v>10700</v>
      </c>
      <c r="F7" s="164"/>
      <c r="G7" s="164"/>
      <c r="H7" s="164"/>
      <c r="I7" s="164">
        <v>10700</v>
      </c>
      <c r="J7" s="164">
        <v>10700</v>
      </c>
      <c r="K7" s="164">
        <v>10700</v>
      </c>
    </row>
    <row r="8" spans="1:11" ht="19.5" customHeight="1" x14ac:dyDescent="0.2">
      <c r="A8" s="58" t="s">
        <v>140</v>
      </c>
      <c r="B8" s="57">
        <v>9000</v>
      </c>
      <c r="C8" s="9" t="s">
        <v>11</v>
      </c>
      <c r="D8" s="9" t="s">
        <v>11</v>
      </c>
      <c r="E8" s="9" t="s">
        <v>11</v>
      </c>
      <c r="F8" s="9" t="s">
        <v>11</v>
      </c>
      <c r="G8" s="9" t="s">
        <v>11</v>
      </c>
      <c r="H8" s="9" t="s">
        <v>11</v>
      </c>
      <c r="I8" s="163">
        <f>I7</f>
        <v>10700</v>
      </c>
      <c r="J8" s="163">
        <f>J7</f>
        <v>10700</v>
      </c>
      <c r="K8" s="163">
        <f>K7</f>
        <v>10700</v>
      </c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"/>
  <sheetViews>
    <sheetView view="pageBreakPreview" zoomScale="60" zoomScaleNormal="100" workbookViewId="0">
      <selection activeCell="K5" sqref="K5"/>
    </sheetView>
  </sheetViews>
  <sheetFormatPr defaultRowHeight="12.75" x14ac:dyDescent="0.2"/>
  <cols>
    <col min="1" max="1" width="19.85546875" style="3" customWidth="1"/>
    <col min="2" max="2" width="9.140625" style="3"/>
    <col min="3" max="11" width="15.7109375" style="3" customWidth="1"/>
    <col min="12" max="16384" width="9.140625" style="3"/>
  </cols>
  <sheetData>
    <row r="1" spans="1:11" x14ac:dyDescent="0.2">
      <c r="A1" s="3" t="s">
        <v>242</v>
      </c>
    </row>
    <row r="3" spans="1:11" ht="33" customHeight="1" x14ac:dyDescent="0.2">
      <c r="A3" s="237" t="s">
        <v>225</v>
      </c>
      <c r="B3" s="237" t="s">
        <v>1</v>
      </c>
      <c r="C3" s="237" t="s">
        <v>234</v>
      </c>
      <c r="D3" s="237"/>
      <c r="E3" s="237"/>
      <c r="F3" s="237" t="s">
        <v>235</v>
      </c>
      <c r="G3" s="237"/>
      <c r="H3" s="237"/>
      <c r="I3" s="237" t="s">
        <v>236</v>
      </c>
      <c r="J3" s="237"/>
      <c r="K3" s="237"/>
    </row>
    <row r="4" spans="1:11" x14ac:dyDescent="0.2">
      <c r="A4" s="237"/>
      <c r="B4" s="237"/>
      <c r="C4" s="57" t="s">
        <v>441</v>
      </c>
      <c r="D4" s="57" t="s">
        <v>442</v>
      </c>
      <c r="E4" s="57" t="s">
        <v>443</v>
      </c>
      <c r="F4" s="57" t="s">
        <v>441</v>
      </c>
      <c r="G4" s="57" t="s">
        <v>442</v>
      </c>
      <c r="H4" s="57" t="s">
        <v>443</v>
      </c>
      <c r="I4" s="57" t="s">
        <v>441</v>
      </c>
      <c r="J4" s="57" t="s">
        <v>442</v>
      </c>
      <c r="K4" s="57" t="s">
        <v>443</v>
      </c>
    </row>
    <row r="5" spans="1:11" ht="38.25" x14ac:dyDescent="0.2">
      <c r="A5" s="237"/>
      <c r="B5" s="237"/>
      <c r="C5" s="57" t="s">
        <v>80</v>
      </c>
      <c r="D5" s="57" t="s">
        <v>81</v>
      </c>
      <c r="E5" s="57" t="s">
        <v>82</v>
      </c>
      <c r="F5" s="57" t="s">
        <v>80</v>
      </c>
      <c r="G5" s="57" t="s">
        <v>81</v>
      </c>
      <c r="H5" s="57" t="s">
        <v>82</v>
      </c>
      <c r="I5" s="57" t="s">
        <v>80</v>
      </c>
      <c r="J5" s="57" t="s">
        <v>81</v>
      </c>
      <c r="K5" s="57" t="s">
        <v>82</v>
      </c>
    </row>
    <row r="6" spans="1:11" x14ac:dyDescent="0.2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</row>
    <row r="7" spans="1:11" x14ac:dyDescent="0.2">
      <c r="A7" s="58"/>
      <c r="B7" s="57">
        <v>1</v>
      </c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2">
      <c r="A8" s="58"/>
      <c r="B8" s="57">
        <v>2</v>
      </c>
      <c r="C8" s="58"/>
      <c r="D8" s="58"/>
      <c r="E8" s="58"/>
      <c r="F8" s="58"/>
      <c r="G8" s="58"/>
      <c r="H8" s="58"/>
      <c r="I8" s="58"/>
      <c r="J8" s="58"/>
      <c r="K8" s="58"/>
    </row>
    <row r="9" spans="1:1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x14ac:dyDescent="0.2">
      <c r="A10" s="58" t="s">
        <v>140</v>
      </c>
      <c r="B10" s="57">
        <v>9000</v>
      </c>
      <c r="C10" s="57" t="s">
        <v>11</v>
      </c>
      <c r="D10" s="57" t="s">
        <v>11</v>
      </c>
      <c r="E10" s="57" t="s">
        <v>11</v>
      </c>
      <c r="F10" s="57" t="s">
        <v>11</v>
      </c>
      <c r="G10" s="57" t="s">
        <v>11</v>
      </c>
      <c r="H10" s="57" t="s">
        <v>11</v>
      </c>
      <c r="I10" s="58"/>
      <c r="J10" s="58"/>
      <c r="K10" s="58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view="pageBreakPreview" zoomScale="60" zoomScaleNormal="100" workbookViewId="0">
      <selection activeCell="E9" sqref="E9"/>
    </sheetView>
  </sheetViews>
  <sheetFormatPr defaultRowHeight="12.75" x14ac:dyDescent="0.2"/>
  <cols>
    <col min="1" max="1" width="22.710937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243</v>
      </c>
    </row>
    <row r="4" spans="1:11" ht="33" customHeight="1" x14ac:dyDescent="0.2">
      <c r="A4" s="237" t="s">
        <v>225</v>
      </c>
      <c r="B4" s="237" t="s">
        <v>1</v>
      </c>
      <c r="C4" s="237" t="s">
        <v>234</v>
      </c>
      <c r="D4" s="237"/>
      <c r="E4" s="237"/>
      <c r="F4" s="237" t="s">
        <v>235</v>
      </c>
      <c r="G4" s="237"/>
      <c r="H4" s="237"/>
      <c r="I4" s="237" t="s">
        <v>236</v>
      </c>
      <c r="J4" s="237"/>
      <c r="K4" s="237"/>
    </row>
    <row r="5" spans="1:11" x14ac:dyDescent="0.2">
      <c r="A5" s="237"/>
      <c r="B5" s="237"/>
      <c r="C5" s="57" t="s">
        <v>441</v>
      </c>
      <c r="D5" s="57" t="s">
        <v>442</v>
      </c>
      <c r="E5" s="57" t="s">
        <v>443</v>
      </c>
      <c r="F5" s="57" t="s">
        <v>441</v>
      </c>
      <c r="G5" s="57" t="s">
        <v>442</v>
      </c>
      <c r="H5" s="57" t="s">
        <v>443</v>
      </c>
      <c r="I5" s="57" t="s">
        <v>441</v>
      </c>
      <c r="J5" s="57" t="s">
        <v>442</v>
      </c>
      <c r="K5" s="57" t="s">
        <v>443</v>
      </c>
    </row>
    <row r="6" spans="1:11" ht="25.5" x14ac:dyDescent="0.2">
      <c r="A6" s="237"/>
      <c r="B6" s="237"/>
      <c r="C6" s="57" t="s">
        <v>80</v>
      </c>
      <c r="D6" s="57" t="s">
        <v>81</v>
      </c>
      <c r="E6" s="57" t="s">
        <v>82</v>
      </c>
      <c r="F6" s="57" t="s">
        <v>80</v>
      </c>
      <c r="G6" s="57" t="s">
        <v>81</v>
      </c>
      <c r="H6" s="57" t="s">
        <v>82</v>
      </c>
      <c r="I6" s="57" t="s">
        <v>80</v>
      </c>
      <c r="J6" s="57" t="s">
        <v>81</v>
      </c>
      <c r="K6" s="57" t="s">
        <v>82</v>
      </c>
    </row>
    <row r="7" spans="1:11" x14ac:dyDescent="0.2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</row>
    <row r="8" spans="1:11" x14ac:dyDescent="0.2">
      <c r="A8" s="58"/>
      <c r="B8" s="57">
        <v>1</v>
      </c>
      <c r="C8" s="116"/>
      <c r="D8" s="116"/>
      <c r="E8" s="116"/>
      <c r="F8" s="58">
        <v>1</v>
      </c>
      <c r="G8" s="58">
        <v>1</v>
      </c>
      <c r="H8" s="58">
        <v>1</v>
      </c>
      <c r="I8" s="59">
        <f>C8*F8</f>
        <v>0</v>
      </c>
      <c r="J8" s="59">
        <f>D8*G8</f>
        <v>0</v>
      </c>
      <c r="K8" s="59">
        <f>E8*H8</f>
        <v>0</v>
      </c>
    </row>
    <row r="9" spans="1:11" x14ac:dyDescent="0.2">
      <c r="A9" s="58" t="s">
        <v>140</v>
      </c>
      <c r="B9" s="57">
        <v>9000</v>
      </c>
      <c r="C9" s="57" t="s">
        <v>11</v>
      </c>
      <c r="D9" s="57" t="s">
        <v>11</v>
      </c>
      <c r="E9" s="57" t="s">
        <v>11</v>
      </c>
      <c r="F9" s="57" t="s">
        <v>11</v>
      </c>
      <c r="G9" s="57" t="s">
        <v>11</v>
      </c>
      <c r="H9" s="57" t="s">
        <v>11</v>
      </c>
      <c r="I9" s="115">
        <f>SUM(I8:I8)</f>
        <v>0</v>
      </c>
      <c r="J9" s="115">
        <f>SUM(J8:J8)</f>
        <v>0</v>
      </c>
      <c r="K9" s="115">
        <f>SUM(K8:K8)</f>
        <v>0</v>
      </c>
    </row>
  </sheetData>
  <mergeCells count="5">
    <mergeCell ref="A4:A6"/>
    <mergeCell ref="B4:B6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35"/>
  <sheetViews>
    <sheetView view="pageBreakPreview" topLeftCell="B13" zoomScale="60" zoomScaleNormal="80" workbookViewId="0">
      <selection activeCell="V9" sqref="V9"/>
    </sheetView>
  </sheetViews>
  <sheetFormatPr defaultRowHeight="12.75" x14ac:dyDescent="0.2"/>
  <cols>
    <col min="1" max="1" width="33.28515625" style="3" customWidth="1"/>
    <col min="2" max="2" width="8.7109375" style="3" customWidth="1"/>
    <col min="3" max="3" width="15.28515625" style="3" customWidth="1"/>
    <col min="4" max="4" width="13.42578125" style="3" customWidth="1"/>
    <col min="5" max="5" width="13.5703125" style="3" customWidth="1"/>
    <col min="6" max="7" width="12.140625" style="3" customWidth="1"/>
    <col min="8" max="8" width="11" style="3" customWidth="1"/>
    <col min="9" max="9" width="11.5703125" style="3" customWidth="1"/>
    <col min="10" max="10" width="10.7109375" style="3" customWidth="1"/>
    <col min="11" max="11" width="14.140625" style="3" customWidth="1"/>
    <col min="12" max="12" width="13.42578125" style="3" customWidth="1"/>
    <col min="13" max="13" width="10.42578125" style="3" customWidth="1"/>
    <col min="14" max="14" width="11" style="3" customWidth="1"/>
    <col min="15" max="15" width="10" style="3" customWidth="1"/>
    <col min="16" max="16" width="12" style="3" customWidth="1"/>
    <col min="17" max="17" width="10.85546875" style="3" customWidth="1"/>
    <col min="18" max="18" width="12.42578125" style="3" customWidth="1"/>
    <col min="19" max="19" width="12.140625" style="3" customWidth="1"/>
    <col min="20" max="20" width="14" style="3" customWidth="1"/>
    <col min="21" max="21" width="13.28515625" style="3" customWidth="1"/>
    <col min="22" max="22" width="14.42578125" style="3" customWidth="1"/>
    <col min="23" max="23" width="11.5703125" style="3" customWidth="1"/>
    <col min="24" max="24" width="10.28515625" style="3" customWidth="1"/>
    <col min="25" max="25" width="10.85546875" style="3" customWidth="1"/>
    <col min="26" max="26" width="11.42578125" style="3" customWidth="1"/>
    <col min="27" max="27" width="9" style="3" customWidth="1"/>
    <col min="28" max="16384" width="9.140625" style="3"/>
  </cols>
  <sheetData>
    <row r="1" spans="1:27" x14ac:dyDescent="0.2">
      <c r="A1" s="241" t="s">
        <v>259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</row>
    <row r="2" spans="1:27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90"/>
      <c r="S2" s="95"/>
      <c r="T2" s="15"/>
      <c r="U2" s="15"/>
      <c r="V2" s="165"/>
      <c r="W2" s="15"/>
    </row>
    <row r="3" spans="1:27" x14ac:dyDescent="0.2">
      <c r="A3" s="241" t="s">
        <v>260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</row>
    <row r="5" spans="1:27" x14ac:dyDescent="0.2">
      <c r="X5" s="142"/>
      <c r="Y5" s="142"/>
    </row>
    <row r="6" spans="1:27" ht="12.75" customHeight="1" x14ac:dyDescent="0.2">
      <c r="A6" s="250" t="s">
        <v>0</v>
      </c>
      <c r="B6" s="250" t="s">
        <v>1</v>
      </c>
      <c r="C6" s="257" t="s">
        <v>120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Z6" s="158"/>
      <c r="AA6" s="209"/>
    </row>
    <row r="7" spans="1:27" ht="15" customHeight="1" x14ac:dyDescent="0.2">
      <c r="A7" s="251"/>
      <c r="B7" s="251"/>
      <c r="C7" s="254" t="s">
        <v>441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6"/>
      <c r="Y7" s="140"/>
      <c r="AA7" s="210"/>
    </row>
    <row r="8" spans="1:27" x14ac:dyDescent="0.2">
      <c r="A8" s="251"/>
      <c r="B8" s="251"/>
      <c r="C8" s="254" t="s">
        <v>80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6"/>
      <c r="Y8" s="141"/>
      <c r="AA8" s="210"/>
    </row>
    <row r="9" spans="1:27" ht="78.75" customHeight="1" x14ac:dyDescent="0.2">
      <c r="A9" s="252"/>
      <c r="B9" s="252"/>
      <c r="C9" s="4" t="s">
        <v>345</v>
      </c>
      <c r="D9" s="105" t="s">
        <v>476</v>
      </c>
      <c r="E9" s="105" t="s">
        <v>342</v>
      </c>
      <c r="F9" s="105" t="s">
        <v>530</v>
      </c>
      <c r="G9" s="105" t="s">
        <v>525</v>
      </c>
      <c r="H9" s="105" t="s">
        <v>526</v>
      </c>
      <c r="I9" s="105" t="s">
        <v>527</v>
      </c>
      <c r="J9" s="105" t="s">
        <v>528</v>
      </c>
      <c r="K9" s="105" t="s">
        <v>529</v>
      </c>
      <c r="L9" s="105" t="s">
        <v>532</v>
      </c>
      <c r="M9" s="105" t="s">
        <v>533</v>
      </c>
      <c r="N9" s="105" t="s">
        <v>534</v>
      </c>
      <c r="O9" s="105" t="s">
        <v>538</v>
      </c>
      <c r="P9" s="105" t="s">
        <v>542</v>
      </c>
      <c r="Q9" s="105" t="s">
        <v>550</v>
      </c>
      <c r="R9" s="105" t="s">
        <v>552</v>
      </c>
      <c r="S9" s="105" t="s">
        <v>553</v>
      </c>
      <c r="T9" s="105" t="s">
        <v>555</v>
      </c>
      <c r="U9" s="105" t="s">
        <v>556</v>
      </c>
      <c r="V9" s="105" t="s">
        <v>566</v>
      </c>
      <c r="W9" s="105" t="s">
        <v>558</v>
      </c>
      <c r="X9" s="143" t="s">
        <v>564</v>
      </c>
      <c r="Y9" s="143" t="s">
        <v>569</v>
      </c>
      <c r="Z9" s="206" t="s">
        <v>570</v>
      </c>
      <c r="AA9" s="143" t="s">
        <v>571</v>
      </c>
    </row>
    <row r="10" spans="1:27" ht="16.5" customHeight="1" x14ac:dyDescent="0.2">
      <c r="A10" s="2">
        <v>1</v>
      </c>
      <c r="B10" s="2">
        <v>2</v>
      </c>
      <c r="C10" s="4"/>
      <c r="D10" s="2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88"/>
      <c r="S10" s="91"/>
      <c r="T10" s="2"/>
      <c r="U10" s="2"/>
      <c r="V10" s="161"/>
      <c r="W10" s="2"/>
      <c r="X10" s="14"/>
      <c r="Y10" s="14"/>
      <c r="Z10" s="207"/>
      <c r="AA10" s="14"/>
    </row>
    <row r="11" spans="1:27" ht="98.25" customHeight="1" x14ac:dyDescent="0.25">
      <c r="A11" s="166" t="s">
        <v>244</v>
      </c>
      <c r="B11" s="167">
        <v>100</v>
      </c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70"/>
      <c r="Y11" s="170"/>
      <c r="Z11" s="207"/>
      <c r="AA11" s="14"/>
    </row>
    <row r="12" spans="1:27" ht="69" customHeight="1" x14ac:dyDescent="0.25">
      <c r="A12" s="166" t="s">
        <v>245</v>
      </c>
      <c r="B12" s="167">
        <v>200</v>
      </c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70"/>
      <c r="Z12" s="207"/>
      <c r="AA12" s="138"/>
    </row>
    <row r="13" spans="1:27" ht="36" customHeight="1" x14ac:dyDescent="0.2">
      <c r="A13" s="166" t="s">
        <v>246</v>
      </c>
      <c r="B13" s="167">
        <v>300</v>
      </c>
      <c r="C13" s="171">
        <f>SUM(D13:AA13)</f>
        <v>14287441.300000001</v>
      </c>
      <c r="D13" s="171">
        <f>SUM(D14:D24)</f>
        <v>5269200</v>
      </c>
      <c r="E13" s="171">
        <f>SUM(E14:E24)</f>
        <v>1054800</v>
      </c>
      <c r="F13" s="171">
        <f>SUM(F14:F24)</f>
        <v>307900</v>
      </c>
      <c r="G13" s="171">
        <f t="shared" ref="G13:U13" si="0">SUM(G14:G24)</f>
        <v>141930</v>
      </c>
      <c r="H13" s="171">
        <f t="shared" si="0"/>
        <v>41940</v>
      </c>
      <c r="I13" s="171">
        <f>SUM(I14:I24)</f>
        <v>45700</v>
      </c>
      <c r="J13" s="171">
        <f t="shared" si="0"/>
        <v>74000</v>
      </c>
      <c r="K13" s="171">
        <f t="shared" si="0"/>
        <v>1397930</v>
      </c>
      <c r="L13" s="171">
        <f t="shared" si="0"/>
        <v>1770000</v>
      </c>
      <c r="M13" s="171">
        <f t="shared" si="0"/>
        <v>17700</v>
      </c>
      <c r="N13" s="171">
        <f t="shared" si="0"/>
        <v>70000</v>
      </c>
      <c r="O13" s="171">
        <f t="shared" si="0"/>
        <v>1330</v>
      </c>
      <c r="P13" s="171">
        <f t="shared" si="0"/>
        <v>252909</v>
      </c>
      <c r="Q13" s="171">
        <f t="shared" si="0"/>
        <v>17050</v>
      </c>
      <c r="R13" s="171">
        <f>R22</f>
        <v>108418</v>
      </c>
      <c r="S13" s="171">
        <f>S24</f>
        <v>81000</v>
      </c>
      <c r="T13" s="171">
        <f t="shared" si="0"/>
        <v>1806380</v>
      </c>
      <c r="U13" s="171">
        <f t="shared" si="0"/>
        <v>1286200</v>
      </c>
      <c r="V13" s="173">
        <f>V24</f>
        <v>20561.150000000001</v>
      </c>
      <c r="W13" s="171">
        <f>W23</f>
        <v>513000</v>
      </c>
      <c r="X13" s="172">
        <f>X24</f>
        <v>338.98</v>
      </c>
      <c r="Y13" s="172">
        <f>Y17</f>
        <v>2294.23</v>
      </c>
      <c r="Z13" s="208">
        <v>6738.75</v>
      </c>
      <c r="AA13" s="159">
        <f>AA23</f>
        <v>121.19</v>
      </c>
    </row>
    <row r="14" spans="1:27" ht="15" customHeight="1" x14ac:dyDescent="0.2">
      <c r="A14" s="166" t="s">
        <v>14</v>
      </c>
      <c r="B14" s="275">
        <v>301</v>
      </c>
      <c r="C14" s="260">
        <f>SUM(D14:Y15)</f>
        <v>97200</v>
      </c>
      <c r="D14" s="253"/>
      <c r="E14" s="259"/>
      <c r="F14" s="260">
        <f>'3.13.2'!L6</f>
        <v>18000</v>
      </c>
      <c r="G14" s="259">
        <f>'3.13.2'!L7</f>
        <v>79200</v>
      </c>
      <c r="H14" s="259"/>
      <c r="I14" s="260"/>
      <c r="J14" s="259"/>
      <c r="K14" s="259"/>
      <c r="L14" s="259"/>
      <c r="M14" s="259"/>
      <c r="N14" s="259"/>
      <c r="O14" s="259"/>
      <c r="P14" s="259"/>
      <c r="Q14" s="259"/>
      <c r="R14" s="262"/>
      <c r="S14" s="174"/>
      <c r="T14" s="259"/>
      <c r="U14" s="259"/>
      <c r="V14" s="262"/>
      <c r="W14" s="259"/>
      <c r="X14" s="248"/>
      <c r="Y14" s="248"/>
      <c r="Z14" s="246"/>
      <c r="AA14" s="279"/>
    </row>
    <row r="15" spans="1:27" ht="18.75" customHeight="1" x14ac:dyDescent="0.2">
      <c r="A15" s="166" t="s">
        <v>247</v>
      </c>
      <c r="B15" s="276"/>
      <c r="C15" s="261"/>
      <c r="D15" s="253"/>
      <c r="E15" s="259"/>
      <c r="F15" s="261"/>
      <c r="G15" s="259"/>
      <c r="H15" s="259"/>
      <c r="I15" s="261"/>
      <c r="J15" s="259"/>
      <c r="K15" s="259"/>
      <c r="L15" s="259"/>
      <c r="M15" s="259"/>
      <c r="N15" s="259"/>
      <c r="O15" s="259"/>
      <c r="P15" s="259"/>
      <c r="Q15" s="259"/>
      <c r="R15" s="263"/>
      <c r="S15" s="175"/>
      <c r="T15" s="259"/>
      <c r="U15" s="259"/>
      <c r="V15" s="263"/>
      <c r="W15" s="259"/>
      <c r="X15" s="249"/>
      <c r="Y15" s="249"/>
      <c r="Z15" s="247"/>
      <c r="AA15" s="280"/>
    </row>
    <row r="16" spans="1:27" ht="21" customHeight="1" x14ac:dyDescent="0.25">
      <c r="A16" s="166" t="s">
        <v>248</v>
      </c>
      <c r="B16" s="167">
        <v>302</v>
      </c>
      <c r="C16" s="171">
        <f t="shared" ref="C16:C21" si="1">SUM(D16:W16)</f>
        <v>0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3"/>
      <c r="W16" s="171"/>
      <c r="X16" s="176"/>
      <c r="Y16" s="176"/>
      <c r="Z16" s="207"/>
      <c r="AA16" s="14"/>
    </row>
    <row r="17" spans="1:27" ht="18.75" customHeight="1" x14ac:dyDescent="0.25">
      <c r="A17" s="166" t="s">
        <v>249</v>
      </c>
      <c r="B17" s="167">
        <v>303</v>
      </c>
      <c r="C17" s="171">
        <f>SUM(D17:Y17)</f>
        <v>4555994.2300000004</v>
      </c>
      <c r="D17" s="171">
        <f>'3.13.4'!I18</f>
        <v>4553700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3"/>
      <c r="W17" s="171"/>
      <c r="X17" s="176"/>
      <c r="Y17" s="177">
        <f>'3.13.4'!I25</f>
        <v>2294.23</v>
      </c>
      <c r="Z17" s="207"/>
      <c r="AA17" s="14"/>
    </row>
    <row r="18" spans="1:27" ht="19.5" customHeight="1" x14ac:dyDescent="0.25">
      <c r="A18" s="166" t="s">
        <v>250</v>
      </c>
      <c r="B18" s="167">
        <v>304</v>
      </c>
      <c r="C18" s="171">
        <f t="shared" si="1"/>
        <v>0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3"/>
      <c r="W18" s="171"/>
      <c r="X18" s="176"/>
      <c r="Y18" s="176"/>
      <c r="Z18" s="207"/>
      <c r="AA18" s="14"/>
    </row>
    <row r="19" spans="1:27" ht="21" customHeight="1" x14ac:dyDescent="0.25">
      <c r="A19" s="166" t="s">
        <v>251</v>
      </c>
      <c r="B19" s="167">
        <v>305</v>
      </c>
      <c r="C19" s="171">
        <f>SUM(D19:Y19)</f>
        <v>422500</v>
      </c>
      <c r="D19" s="171">
        <f>'3.13.6'!I22</f>
        <v>377500</v>
      </c>
      <c r="E19" s="171"/>
      <c r="F19" s="171">
        <f>'3.13.6'!I32</f>
        <v>35000</v>
      </c>
      <c r="G19" s="171">
        <f>'3.13.6'!I40</f>
        <v>10000</v>
      </c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3"/>
      <c r="W19" s="171"/>
      <c r="X19" s="176"/>
      <c r="Y19" s="176"/>
      <c r="Z19" s="207"/>
      <c r="AA19" s="14"/>
    </row>
    <row r="20" spans="1:27" ht="27.75" customHeight="1" x14ac:dyDescent="0.25">
      <c r="A20" s="166" t="s">
        <v>252</v>
      </c>
      <c r="B20" s="167">
        <v>306</v>
      </c>
      <c r="C20" s="171">
        <f t="shared" si="1"/>
        <v>0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3"/>
      <c r="W20" s="171"/>
      <c r="X20" s="176"/>
      <c r="Y20" s="176"/>
      <c r="Z20" s="207"/>
      <c r="AA20" s="14"/>
    </row>
    <row r="21" spans="1:27" ht="29.25" customHeight="1" x14ac:dyDescent="0.25">
      <c r="A21" s="166" t="s">
        <v>253</v>
      </c>
      <c r="B21" s="167">
        <v>307</v>
      </c>
      <c r="C21" s="171">
        <f t="shared" si="1"/>
        <v>0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3"/>
      <c r="W21" s="171"/>
      <c r="X21" s="176"/>
      <c r="Y21" s="176"/>
      <c r="Z21" s="207"/>
      <c r="AA21" s="14"/>
    </row>
    <row r="22" spans="1:27" ht="35.25" customHeight="1" x14ac:dyDescent="0.25">
      <c r="A22" s="166" t="s">
        <v>354</v>
      </c>
      <c r="B22" s="167">
        <v>308</v>
      </c>
      <c r="C22" s="171">
        <f>SUM(D22:Y22)</f>
        <v>2618207</v>
      </c>
      <c r="D22" s="171">
        <f>'3.13.9'!F20</f>
        <v>188000</v>
      </c>
      <c r="E22" s="171">
        <f>'3.13.9'!F31</f>
        <v>102500</v>
      </c>
      <c r="F22" s="171">
        <f>'3.13.9'!F41</f>
        <v>108000</v>
      </c>
      <c r="G22" s="171">
        <f>'3.13.9'!F51</f>
        <v>21300</v>
      </c>
      <c r="H22" s="171">
        <f>'3.13.9'!F62</f>
        <v>20000</v>
      </c>
      <c r="I22" s="171">
        <f>'3.13.9'!F71</f>
        <v>10700</v>
      </c>
      <c r="J22" s="171"/>
      <c r="K22" s="171"/>
      <c r="L22" s="171"/>
      <c r="M22" s="171"/>
      <c r="N22" s="171"/>
      <c r="O22" s="171"/>
      <c r="P22" s="171">
        <f>'3.13.9'!F80</f>
        <v>252909</v>
      </c>
      <c r="Q22" s="171"/>
      <c r="R22" s="171">
        <f>'3.13.9'!F94</f>
        <v>108418</v>
      </c>
      <c r="S22" s="171"/>
      <c r="T22" s="171">
        <f>'3.13.9'!F103</f>
        <v>1806380</v>
      </c>
      <c r="U22" s="171"/>
      <c r="V22" s="173"/>
      <c r="W22" s="171"/>
      <c r="X22" s="176"/>
      <c r="Y22" s="176"/>
      <c r="Z22" s="207"/>
      <c r="AA22" s="14"/>
    </row>
    <row r="23" spans="1:27" ht="36" customHeight="1" x14ac:dyDescent="0.25">
      <c r="A23" s="178" t="s">
        <v>254</v>
      </c>
      <c r="B23" s="167">
        <v>309</v>
      </c>
      <c r="C23" s="171">
        <f>SUM(D23:AA23)</f>
        <v>3849489.94</v>
      </c>
      <c r="D23" s="171"/>
      <c r="E23" s="171"/>
      <c r="F23" s="171"/>
      <c r="G23" s="171"/>
      <c r="H23" s="171"/>
      <c r="I23" s="171"/>
      <c r="J23" s="171">
        <f>'3.13.10'!I22</f>
        <v>74000</v>
      </c>
      <c r="K23" s="171">
        <f>'3.13.10'!I13</f>
        <v>1397930</v>
      </c>
      <c r="L23" s="171">
        <f>'3.13.10'!I30</f>
        <v>1770000</v>
      </c>
      <c r="M23" s="171">
        <f>'3.13.10'!I38</f>
        <v>17700</v>
      </c>
      <c r="N23" s="171">
        <f>'3.13.10'!I50</f>
        <v>70000</v>
      </c>
      <c r="O23" s="171"/>
      <c r="P23" s="171"/>
      <c r="Q23" s="171"/>
      <c r="R23" s="171"/>
      <c r="S23" s="171"/>
      <c r="T23" s="171"/>
      <c r="U23" s="171"/>
      <c r="V23" s="173"/>
      <c r="W23" s="171">
        <f>'3.13.10'!I61</f>
        <v>513000</v>
      </c>
      <c r="X23" s="179"/>
      <c r="Y23" s="176"/>
      <c r="Z23" s="208">
        <v>6738.75</v>
      </c>
      <c r="AA23" s="211">
        <v>121.19</v>
      </c>
    </row>
    <row r="24" spans="1:27" ht="38.25" customHeight="1" x14ac:dyDescent="0.25">
      <c r="A24" s="166" t="s">
        <v>255</v>
      </c>
      <c r="B24" s="167">
        <v>310</v>
      </c>
      <c r="C24" s="171">
        <f>SUM(D24:Y24)</f>
        <v>2744050.13</v>
      </c>
      <c r="D24" s="171">
        <f>'3.13.11'!I12</f>
        <v>150000</v>
      </c>
      <c r="E24" s="171">
        <f>'3.13.11'!I25</f>
        <v>952300</v>
      </c>
      <c r="F24" s="171">
        <f>'3.13.11'!I41</f>
        <v>146900</v>
      </c>
      <c r="G24" s="171">
        <f>'3.13.11'!I52</f>
        <v>31430</v>
      </c>
      <c r="H24" s="171">
        <f>'3.13.11'!I61</f>
        <v>21940</v>
      </c>
      <c r="I24" s="171">
        <f>'3.13.11'!I70</f>
        <v>35000</v>
      </c>
      <c r="J24" s="171"/>
      <c r="K24" s="171"/>
      <c r="L24" s="171"/>
      <c r="M24" s="171"/>
      <c r="N24" s="171"/>
      <c r="O24" s="171">
        <f>'3.13.11'!I80</f>
        <v>1330</v>
      </c>
      <c r="P24" s="171"/>
      <c r="Q24" s="171">
        <f>'3.13.11'!I89</f>
        <v>17050</v>
      </c>
      <c r="R24" s="171"/>
      <c r="S24" s="171">
        <f>'3.13.11'!I98</f>
        <v>81000</v>
      </c>
      <c r="T24" s="171"/>
      <c r="U24" s="171">
        <f>'3.13.11'!I107</f>
        <v>1286200</v>
      </c>
      <c r="V24" s="173">
        <f>'3.13.11'!I126</f>
        <v>20561.150000000001</v>
      </c>
      <c r="W24" s="171"/>
      <c r="X24" s="179">
        <f>'3.13.11'!I116</f>
        <v>338.98</v>
      </c>
      <c r="Y24" s="176"/>
      <c r="Z24" s="207"/>
      <c r="AA24" s="14"/>
    </row>
    <row r="25" spans="1:27" ht="96.75" customHeight="1" x14ac:dyDescent="0.25">
      <c r="A25" s="166" t="s">
        <v>256</v>
      </c>
      <c r="B25" s="167">
        <v>400</v>
      </c>
      <c r="C25" s="180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3"/>
      <c r="W25" s="171"/>
      <c r="X25" s="170"/>
      <c r="Y25" s="170"/>
      <c r="Z25" s="207"/>
      <c r="AA25" s="14"/>
    </row>
    <row r="26" spans="1:27" ht="67.5" customHeight="1" x14ac:dyDescent="0.25">
      <c r="A26" s="166" t="s">
        <v>257</v>
      </c>
      <c r="B26" s="167">
        <v>500</v>
      </c>
      <c r="C26" s="168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70"/>
      <c r="Y26" s="170"/>
      <c r="Z26" s="207"/>
      <c r="AA26" s="14"/>
    </row>
    <row r="27" spans="1:27" ht="57.75" customHeight="1" x14ac:dyDescent="0.25">
      <c r="A27" s="166" t="s">
        <v>258</v>
      </c>
      <c r="B27" s="167">
        <v>600</v>
      </c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70"/>
      <c r="Y27" s="170"/>
      <c r="Z27" s="207"/>
      <c r="AA27" s="14"/>
    </row>
    <row r="28" spans="1:27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7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7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7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7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x14ac:dyDescent="0.25">
      <c r="A57" s="264" t="s">
        <v>0</v>
      </c>
      <c r="B57" s="264" t="s">
        <v>1</v>
      </c>
      <c r="C57" s="267" t="s">
        <v>120</v>
      </c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1"/>
      <c r="Y57" s="1"/>
    </row>
    <row r="58" spans="1:25" ht="15" x14ac:dyDescent="0.25">
      <c r="A58" s="265"/>
      <c r="B58" s="265"/>
      <c r="C58" s="269" t="s">
        <v>442</v>
      </c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1"/>
      <c r="X58" s="1"/>
      <c r="Y58" s="1"/>
    </row>
    <row r="59" spans="1:25" ht="15" x14ac:dyDescent="0.25">
      <c r="A59" s="265"/>
      <c r="B59" s="265"/>
      <c r="C59" s="269" t="s">
        <v>81</v>
      </c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1"/>
      <c r="X59" s="1"/>
    </row>
    <row r="60" spans="1:25" ht="73.5" customHeight="1" x14ac:dyDescent="0.25">
      <c r="A60" s="266"/>
      <c r="B60" s="266"/>
      <c r="C60" s="167" t="s">
        <v>345</v>
      </c>
      <c r="D60" s="181" t="s">
        <v>476</v>
      </c>
      <c r="E60" s="181" t="s">
        <v>342</v>
      </c>
      <c r="F60" s="181" t="s">
        <v>523</v>
      </c>
      <c r="G60" s="181" t="s">
        <v>525</v>
      </c>
      <c r="H60" s="181" t="s">
        <v>526</v>
      </c>
      <c r="I60" s="181" t="s">
        <v>527</v>
      </c>
      <c r="J60" s="181" t="s">
        <v>528</v>
      </c>
      <c r="K60" s="181" t="s">
        <v>529</v>
      </c>
      <c r="L60" s="181" t="s">
        <v>532</v>
      </c>
      <c r="M60" s="181" t="s">
        <v>533</v>
      </c>
      <c r="N60" s="181" t="s">
        <v>539</v>
      </c>
      <c r="O60" s="181" t="s">
        <v>550</v>
      </c>
      <c r="P60" s="181" t="s">
        <v>552</v>
      </c>
      <c r="Q60" s="181" t="s">
        <v>553</v>
      </c>
      <c r="R60" s="181" t="s">
        <v>555</v>
      </c>
      <c r="S60" s="181" t="s">
        <v>556</v>
      </c>
      <c r="T60" s="181" t="s">
        <v>558</v>
      </c>
      <c r="U60" s="200"/>
      <c r="V60" s="201"/>
      <c r="W60" s="201" t="s">
        <v>559</v>
      </c>
      <c r="Y60" s="1"/>
    </row>
    <row r="61" spans="1:25" ht="15" x14ac:dyDescent="0.25">
      <c r="A61" s="167">
        <v>1</v>
      </c>
      <c r="B61" s="167">
        <v>2</v>
      </c>
      <c r="C61" s="167"/>
      <c r="D61" s="167">
        <v>3</v>
      </c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201"/>
      <c r="W61" s="201"/>
      <c r="X61" s="1"/>
      <c r="Y61" s="1"/>
    </row>
    <row r="62" spans="1:25" ht="91.5" customHeight="1" x14ac:dyDescent="0.25">
      <c r="A62" s="166" t="s">
        <v>244</v>
      </c>
      <c r="B62" s="167">
        <v>100</v>
      </c>
      <c r="C62" s="167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202"/>
      <c r="W62" s="202"/>
      <c r="X62" s="1"/>
      <c r="Y62" s="1"/>
    </row>
    <row r="63" spans="1:25" ht="59.25" customHeight="1" x14ac:dyDescent="0.25">
      <c r="A63" s="166" t="s">
        <v>245</v>
      </c>
      <c r="B63" s="167">
        <v>200</v>
      </c>
      <c r="C63" s="167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202"/>
      <c r="W63" s="202"/>
      <c r="X63" s="1"/>
      <c r="Y63" s="1"/>
    </row>
    <row r="64" spans="1:25" ht="33.75" customHeight="1" x14ac:dyDescent="0.25">
      <c r="A64" s="166" t="s">
        <v>246</v>
      </c>
      <c r="B64" s="167">
        <v>300</v>
      </c>
      <c r="C64" s="183">
        <f>SUM(D64:W64)</f>
        <v>14484007</v>
      </c>
      <c r="D64" s="184">
        <f>D68+D70+D73+D75</f>
        <v>5269200</v>
      </c>
      <c r="E64" s="184">
        <f>E73+E75</f>
        <v>1054800</v>
      </c>
      <c r="F64" s="184">
        <f>F65+F70+F73+F75</f>
        <v>307900</v>
      </c>
      <c r="G64" s="184">
        <f>G65+G70+G73+G75</f>
        <v>141930</v>
      </c>
      <c r="H64" s="184">
        <f>H73+H75</f>
        <v>41940</v>
      </c>
      <c r="I64" s="184">
        <f>I73+I75</f>
        <v>45700</v>
      </c>
      <c r="J64" s="184">
        <f>J74</f>
        <v>74000</v>
      </c>
      <c r="K64" s="184">
        <f>K74</f>
        <v>1397930</v>
      </c>
      <c r="L64" s="184">
        <f>L74</f>
        <v>2065000</v>
      </c>
      <c r="M64" s="184">
        <f>M74</f>
        <v>20650</v>
      </c>
      <c r="N64" s="184">
        <f>N73</f>
        <v>252909</v>
      </c>
      <c r="O64" s="184">
        <f>O75</f>
        <v>17050</v>
      </c>
      <c r="P64" s="184">
        <f>P73</f>
        <v>108418</v>
      </c>
      <c r="Q64" s="184">
        <f>Q75</f>
        <v>81000</v>
      </c>
      <c r="R64" s="184">
        <f>R73</f>
        <v>1806380</v>
      </c>
      <c r="S64" s="184">
        <f>S75</f>
        <v>1286200</v>
      </c>
      <c r="T64" s="184">
        <f>T74</f>
        <v>513000</v>
      </c>
      <c r="U64" s="203"/>
      <c r="V64" s="202"/>
      <c r="W64" s="204">
        <f>W68</f>
        <v>0</v>
      </c>
      <c r="X64" s="1"/>
      <c r="Y64" s="1"/>
    </row>
    <row r="65" spans="1:25" ht="22.5" customHeight="1" x14ac:dyDescent="0.25">
      <c r="A65" s="166" t="s">
        <v>14</v>
      </c>
      <c r="B65" s="275">
        <v>301</v>
      </c>
      <c r="C65" s="272">
        <f>F65+G65</f>
        <v>97200</v>
      </c>
      <c r="D65" s="264"/>
      <c r="E65" s="264"/>
      <c r="F65" s="272">
        <f>'3.13.2'!M6</f>
        <v>18000</v>
      </c>
      <c r="G65" s="272">
        <f>'3.13.2'!M7</f>
        <v>79200</v>
      </c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185"/>
      <c r="S65" s="185"/>
      <c r="T65" s="264"/>
      <c r="U65" s="278"/>
      <c r="V65" s="167"/>
      <c r="W65" s="273"/>
      <c r="X65" s="1"/>
      <c r="Y65" s="1"/>
    </row>
    <row r="66" spans="1:25" ht="22.5" customHeight="1" x14ac:dyDescent="0.25">
      <c r="A66" s="166" t="s">
        <v>247</v>
      </c>
      <c r="B66" s="27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186"/>
      <c r="S66" s="186"/>
      <c r="T66" s="266"/>
      <c r="U66" s="274"/>
      <c r="V66" s="189"/>
      <c r="W66" s="274"/>
      <c r="X66" s="1"/>
      <c r="Y66" s="1"/>
    </row>
    <row r="67" spans="1:25" ht="24" customHeight="1" x14ac:dyDescent="0.25">
      <c r="A67" s="166" t="s">
        <v>248</v>
      </c>
      <c r="B67" s="167">
        <v>302</v>
      </c>
      <c r="C67" s="183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"/>
      <c r="Y67" s="1"/>
    </row>
    <row r="68" spans="1:25" ht="19.5" customHeight="1" x14ac:dyDescent="0.25">
      <c r="A68" s="166" t="s">
        <v>249</v>
      </c>
      <c r="B68" s="167">
        <v>303</v>
      </c>
      <c r="C68" s="183">
        <f>D68+W68</f>
        <v>4553700</v>
      </c>
      <c r="D68" s="182">
        <v>4553700</v>
      </c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"/>
      <c r="Y68" s="1"/>
    </row>
    <row r="69" spans="1:25" ht="17.25" customHeight="1" x14ac:dyDescent="0.25">
      <c r="A69" s="166" t="s">
        <v>250</v>
      </c>
      <c r="B69" s="167">
        <v>304</v>
      </c>
      <c r="C69" s="183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"/>
      <c r="Y69" s="1"/>
    </row>
    <row r="70" spans="1:25" ht="17.25" customHeight="1" x14ac:dyDescent="0.25">
      <c r="A70" s="166" t="s">
        <v>251</v>
      </c>
      <c r="B70" s="167">
        <v>305</v>
      </c>
      <c r="C70" s="183">
        <f>SUM(D70:W70)</f>
        <v>422500</v>
      </c>
      <c r="D70" s="182">
        <f>'3.13.6'!J22</f>
        <v>377500</v>
      </c>
      <c r="E70" s="182"/>
      <c r="F70" s="182">
        <f>'3.13.6'!J32</f>
        <v>35000</v>
      </c>
      <c r="G70" s="183">
        <f>'3.13.6'!J40</f>
        <v>10000</v>
      </c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"/>
      <c r="Y70" s="1"/>
    </row>
    <row r="71" spans="1:25" ht="21" customHeight="1" x14ac:dyDescent="0.25">
      <c r="A71" s="166" t="s">
        <v>252</v>
      </c>
      <c r="B71" s="167">
        <v>306</v>
      </c>
      <c r="C71" s="183"/>
      <c r="D71" s="182"/>
      <c r="E71" s="182"/>
      <c r="F71" s="182"/>
      <c r="G71" s="18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"/>
      <c r="Y71" s="1"/>
    </row>
    <row r="72" spans="1:25" ht="49.5" customHeight="1" x14ac:dyDescent="0.25">
      <c r="A72" s="166" t="s">
        <v>253</v>
      </c>
      <c r="B72" s="167">
        <v>307</v>
      </c>
      <c r="C72" s="183"/>
      <c r="D72" s="182"/>
      <c r="E72" s="182"/>
      <c r="F72" s="182"/>
      <c r="G72" s="183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"/>
      <c r="Y72" s="1"/>
    </row>
    <row r="73" spans="1:25" ht="19.5" customHeight="1" x14ac:dyDescent="0.25">
      <c r="A73" s="166" t="s">
        <v>354</v>
      </c>
      <c r="B73" s="167">
        <v>308</v>
      </c>
      <c r="C73" s="183">
        <f>SUM(D73:W73)</f>
        <v>2618207</v>
      </c>
      <c r="D73" s="182">
        <f>'3.13.9'!G20</f>
        <v>188000</v>
      </c>
      <c r="E73" s="182">
        <f>'3.13.9'!G31</f>
        <v>102500</v>
      </c>
      <c r="F73" s="182">
        <f>'3.13.9'!G41</f>
        <v>108000</v>
      </c>
      <c r="G73" s="183">
        <f>'3.13.9'!G51</f>
        <v>21300</v>
      </c>
      <c r="H73" s="182">
        <f>'3.13.9'!G62</f>
        <v>20000</v>
      </c>
      <c r="I73" s="182">
        <f>'3.13.9'!G71</f>
        <v>10700</v>
      </c>
      <c r="J73" s="182"/>
      <c r="K73" s="182"/>
      <c r="L73" s="182"/>
      <c r="M73" s="182"/>
      <c r="N73" s="182">
        <f>'3.13.9'!G80</f>
        <v>252909</v>
      </c>
      <c r="O73" s="182"/>
      <c r="P73" s="182">
        <f>'3.13.9'!G94</f>
        <v>108418</v>
      </c>
      <c r="Q73" s="182"/>
      <c r="R73" s="182">
        <f>'3.13.9'!G103</f>
        <v>1806380</v>
      </c>
      <c r="S73" s="182"/>
      <c r="T73" s="182"/>
      <c r="U73" s="182"/>
      <c r="V73" s="182"/>
      <c r="W73" s="182"/>
      <c r="X73" s="1"/>
      <c r="Y73" s="1"/>
    </row>
    <row r="74" spans="1:25" ht="39.75" customHeight="1" x14ac:dyDescent="0.25">
      <c r="A74" s="166" t="s">
        <v>254</v>
      </c>
      <c r="B74" s="167">
        <v>309</v>
      </c>
      <c r="C74" s="183">
        <f>SUM(D74:W74)</f>
        <v>4070580</v>
      </c>
      <c r="D74" s="182"/>
      <c r="E74" s="182"/>
      <c r="F74" s="182"/>
      <c r="G74" s="182"/>
      <c r="H74" s="182"/>
      <c r="I74" s="182"/>
      <c r="J74" s="182">
        <f>'3.13.10'!J22</f>
        <v>74000</v>
      </c>
      <c r="K74" s="182">
        <f>'3.13.10'!J13</f>
        <v>1397930</v>
      </c>
      <c r="L74" s="182">
        <f>'3.13.10'!J30</f>
        <v>2065000</v>
      </c>
      <c r="M74" s="182">
        <f>'3.13.10'!J38</f>
        <v>20650</v>
      </c>
      <c r="N74" s="182"/>
      <c r="O74" s="182"/>
      <c r="P74" s="182"/>
      <c r="Q74" s="182"/>
      <c r="R74" s="182"/>
      <c r="S74" s="182"/>
      <c r="T74" s="182">
        <f>'3.13.10'!J61</f>
        <v>513000</v>
      </c>
      <c r="U74" s="182"/>
      <c r="V74" s="182"/>
      <c r="W74" s="182"/>
      <c r="X74" s="1"/>
      <c r="Y74" s="1"/>
    </row>
    <row r="75" spans="1:25" ht="30" customHeight="1" x14ac:dyDescent="0.25">
      <c r="A75" s="166" t="s">
        <v>255</v>
      </c>
      <c r="B75" s="167">
        <v>310</v>
      </c>
      <c r="C75" s="183">
        <f>SUM(D75:W75)</f>
        <v>2721820</v>
      </c>
      <c r="D75" s="182">
        <f>'3.13.11'!J12</f>
        <v>150000</v>
      </c>
      <c r="E75" s="182">
        <f>'3.13.11'!J25</f>
        <v>952300</v>
      </c>
      <c r="F75" s="182">
        <f>'3.13.11'!J41</f>
        <v>146900</v>
      </c>
      <c r="G75" s="182">
        <f>'3.13.11'!J52</f>
        <v>31430</v>
      </c>
      <c r="H75" s="182">
        <f>'3.13.11'!J61</f>
        <v>21940</v>
      </c>
      <c r="I75" s="182">
        <f>'3.13.11'!J70</f>
        <v>35000</v>
      </c>
      <c r="J75" s="182"/>
      <c r="K75" s="182"/>
      <c r="L75" s="182"/>
      <c r="M75" s="182"/>
      <c r="N75" s="182"/>
      <c r="O75" s="182">
        <f>'3.13.11'!J89</f>
        <v>17050</v>
      </c>
      <c r="P75" s="182"/>
      <c r="Q75" s="182">
        <f>'3.13.11'!J98</f>
        <v>81000</v>
      </c>
      <c r="R75" s="182"/>
      <c r="S75" s="182">
        <f>'3.13.11'!J107</f>
        <v>1286200</v>
      </c>
      <c r="T75" s="182"/>
      <c r="U75" s="182"/>
      <c r="V75" s="182"/>
      <c r="W75" s="182"/>
      <c r="X75" s="1"/>
      <c r="Y75" s="1"/>
    </row>
    <row r="76" spans="1:25" ht="91.5" customHeight="1" x14ac:dyDescent="0.25">
      <c r="A76" s="166" t="s">
        <v>256</v>
      </c>
      <c r="B76" s="167">
        <v>400</v>
      </c>
      <c r="C76" s="167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"/>
      <c r="Y76" s="1"/>
    </row>
    <row r="77" spans="1:25" ht="57" customHeight="1" x14ac:dyDescent="0.25">
      <c r="A77" s="166" t="s">
        <v>257</v>
      </c>
      <c r="B77" s="167">
        <v>500</v>
      </c>
      <c r="C77" s="167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"/>
      <c r="Y77" s="1"/>
    </row>
    <row r="78" spans="1:25" ht="42.75" customHeight="1" x14ac:dyDescent="0.25">
      <c r="A78" s="166" t="s">
        <v>258</v>
      </c>
      <c r="B78" s="167">
        <v>600</v>
      </c>
      <c r="C78" s="167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"/>
      <c r="Y78" s="1"/>
    </row>
    <row r="79" spans="1:25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" x14ac:dyDescent="0.25">
      <c r="A114" s="264" t="s">
        <v>0</v>
      </c>
      <c r="B114" s="264" t="s">
        <v>1</v>
      </c>
      <c r="C114" s="267" t="s">
        <v>120</v>
      </c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1"/>
      <c r="Y114" s="1"/>
    </row>
    <row r="115" spans="1:25" ht="15" x14ac:dyDescent="0.25">
      <c r="A115" s="265"/>
      <c r="B115" s="265"/>
      <c r="C115" s="269" t="s">
        <v>443</v>
      </c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  <c r="W115" s="271"/>
      <c r="X115" s="1"/>
      <c r="Y115" s="1"/>
    </row>
    <row r="116" spans="1:25" ht="15" x14ac:dyDescent="0.25">
      <c r="A116" s="265"/>
      <c r="B116" s="265"/>
      <c r="C116" s="269" t="s">
        <v>82</v>
      </c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1"/>
      <c r="X116" s="1"/>
      <c r="Y116" s="1"/>
    </row>
    <row r="117" spans="1:25" ht="74.25" customHeight="1" x14ac:dyDescent="0.25">
      <c r="A117" s="266"/>
      <c r="B117" s="266"/>
      <c r="C117" s="167" t="s">
        <v>345</v>
      </c>
      <c r="D117" s="181" t="s">
        <v>476</v>
      </c>
      <c r="E117" s="181" t="s">
        <v>342</v>
      </c>
      <c r="F117" s="181" t="s">
        <v>523</v>
      </c>
      <c r="G117" s="181" t="s">
        <v>525</v>
      </c>
      <c r="H117" s="181" t="s">
        <v>526</v>
      </c>
      <c r="I117" s="181" t="s">
        <v>527</v>
      </c>
      <c r="J117" s="181" t="s">
        <v>528</v>
      </c>
      <c r="K117" s="181" t="s">
        <v>529</v>
      </c>
      <c r="L117" s="181" t="s">
        <v>532</v>
      </c>
      <c r="M117" s="181" t="s">
        <v>533</v>
      </c>
      <c r="N117" s="181" t="s">
        <v>541</v>
      </c>
      <c r="O117" s="181" t="s">
        <v>550</v>
      </c>
      <c r="P117" s="181" t="s">
        <v>552</v>
      </c>
      <c r="Q117" s="181" t="s">
        <v>553</v>
      </c>
      <c r="R117" s="181" t="s">
        <v>555</v>
      </c>
      <c r="S117" s="181" t="s">
        <v>556</v>
      </c>
      <c r="T117" s="181" t="s">
        <v>558</v>
      </c>
      <c r="U117" s="197"/>
      <c r="V117" s="197"/>
      <c r="W117" s="197"/>
      <c r="X117" s="1"/>
      <c r="Y117" s="1"/>
    </row>
    <row r="118" spans="1:25" ht="15" x14ac:dyDescent="0.25">
      <c r="A118" s="167">
        <v>1</v>
      </c>
      <c r="B118" s="167">
        <v>2</v>
      </c>
      <c r="C118" s="167"/>
      <c r="D118" s="167">
        <v>3</v>
      </c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98"/>
      <c r="V118" s="198"/>
      <c r="W118" s="198"/>
      <c r="X118" s="1"/>
      <c r="Y118" s="1"/>
    </row>
    <row r="119" spans="1:25" ht="89.25" customHeight="1" x14ac:dyDescent="0.25">
      <c r="A119" s="166" t="s">
        <v>244</v>
      </c>
      <c r="B119" s="167">
        <v>100</v>
      </c>
      <c r="C119" s="167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99"/>
      <c r="V119" s="199"/>
      <c r="W119" s="199"/>
      <c r="X119" s="1"/>
      <c r="Y119" s="1"/>
    </row>
    <row r="120" spans="1:25" ht="61.5" customHeight="1" x14ac:dyDescent="0.25">
      <c r="A120" s="166" t="s">
        <v>245</v>
      </c>
      <c r="B120" s="167">
        <v>200</v>
      </c>
      <c r="C120" s="167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99"/>
      <c r="V120" s="199"/>
      <c r="W120" s="199"/>
      <c r="X120" s="1"/>
      <c r="Y120" s="1"/>
    </row>
    <row r="121" spans="1:25" ht="28.5" customHeight="1" x14ac:dyDescent="0.25">
      <c r="A121" s="166" t="s">
        <v>246</v>
      </c>
      <c r="B121" s="167">
        <v>300</v>
      </c>
      <c r="C121" s="183">
        <f>SUM(D121:W121)</f>
        <v>14781957</v>
      </c>
      <c r="D121" s="184">
        <f>D125+D127+D130+D132</f>
        <v>5269200</v>
      </c>
      <c r="E121" s="184">
        <f>E130+E132</f>
        <v>1054800</v>
      </c>
      <c r="F121" s="184">
        <f>F122+F127+F130+F132</f>
        <v>307900</v>
      </c>
      <c r="G121" s="184">
        <f>G122+G127+G130+G132</f>
        <v>141930</v>
      </c>
      <c r="H121" s="184">
        <f>H130+H132</f>
        <v>41940</v>
      </c>
      <c r="I121" s="184">
        <f>I130+I132</f>
        <v>45700</v>
      </c>
      <c r="J121" s="184">
        <f>J131</f>
        <v>74000</v>
      </c>
      <c r="K121" s="184">
        <f>K131</f>
        <v>1397930</v>
      </c>
      <c r="L121" s="184">
        <f>L131</f>
        <v>2360000</v>
      </c>
      <c r="M121" s="184">
        <f>M131</f>
        <v>23600</v>
      </c>
      <c r="N121" s="184">
        <f>N130</f>
        <v>252909</v>
      </c>
      <c r="O121" s="184">
        <f>O132</f>
        <v>17050</v>
      </c>
      <c r="P121" s="184">
        <f>P130</f>
        <v>108418</v>
      </c>
      <c r="Q121" s="184">
        <f>Q132</f>
        <v>81000</v>
      </c>
      <c r="R121" s="184">
        <f>R130</f>
        <v>1806380</v>
      </c>
      <c r="S121" s="184">
        <f>S132</f>
        <v>1286200</v>
      </c>
      <c r="T121" s="184">
        <f>T131</f>
        <v>513000</v>
      </c>
      <c r="U121" s="199"/>
      <c r="V121" s="199"/>
      <c r="W121" s="199"/>
      <c r="X121" s="1"/>
      <c r="Y121" s="1"/>
    </row>
    <row r="122" spans="1:25" ht="21.75" customHeight="1" x14ac:dyDescent="0.25">
      <c r="A122" s="166" t="s">
        <v>14</v>
      </c>
      <c r="B122" s="275">
        <v>301</v>
      </c>
      <c r="C122" s="272">
        <f>SUM(D122:W123)</f>
        <v>97200</v>
      </c>
      <c r="D122" s="264"/>
      <c r="E122" s="264"/>
      <c r="F122" s="272">
        <f>'3.13.2'!N6</f>
        <v>18000</v>
      </c>
      <c r="G122" s="272">
        <f>'3.13.2'!N7</f>
        <v>79200</v>
      </c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185"/>
      <c r="S122" s="185"/>
      <c r="T122" s="264"/>
      <c r="U122" s="270"/>
      <c r="V122" s="190"/>
      <c r="W122" s="270"/>
      <c r="X122" s="1"/>
      <c r="Y122" s="1"/>
    </row>
    <row r="123" spans="1:25" ht="21" customHeight="1" x14ac:dyDescent="0.25">
      <c r="A123" s="166" t="s">
        <v>247</v>
      </c>
      <c r="B123" s="276"/>
      <c r="C123" s="277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186"/>
      <c r="S123" s="186"/>
      <c r="T123" s="266"/>
      <c r="U123" s="270"/>
      <c r="V123" s="190"/>
      <c r="W123" s="270"/>
      <c r="X123" s="1"/>
      <c r="Y123" s="1"/>
    </row>
    <row r="124" spans="1:25" ht="21" customHeight="1" x14ac:dyDescent="0.25">
      <c r="A124" s="166" t="s">
        <v>248</v>
      </c>
      <c r="B124" s="167">
        <v>302</v>
      </c>
      <c r="C124" s="183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96"/>
      <c r="V124" s="196"/>
      <c r="W124" s="196"/>
      <c r="X124" s="1"/>
      <c r="Y124" s="1"/>
    </row>
    <row r="125" spans="1:25" ht="18" customHeight="1" x14ac:dyDescent="0.25">
      <c r="A125" s="166" t="s">
        <v>249</v>
      </c>
      <c r="B125" s="167">
        <v>303</v>
      </c>
      <c r="C125" s="183">
        <f>SUM(D125:W125)</f>
        <v>4553700</v>
      </c>
      <c r="D125" s="182">
        <v>4553700</v>
      </c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96"/>
      <c r="V125" s="196"/>
      <c r="W125" s="196"/>
      <c r="X125" s="1"/>
      <c r="Y125" s="1"/>
    </row>
    <row r="126" spans="1:25" ht="18.75" customHeight="1" x14ac:dyDescent="0.25">
      <c r="A126" s="166" t="s">
        <v>250</v>
      </c>
      <c r="B126" s="167">
        <v>304</v>
      </c>
      <c r="C126" s="183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96"/>
      <c r="V126" s="196"/>
      <c r="W126" s="196"/>
      <c r="X126" s="1"/>
      <c r="Y126" s="1"/>
    </row>
    <row r="127" spans="1:25" ht="18.75" customHeight="1" x14ac:dyDescent="0.25">
      <c r="A127" s="166" t="s">
        <v>251</v>
      </c>
      <c r="B127" s="167">
        <v>305</v>
      </c>
      <c r="C127" s="183">
        <f>SUM(D127:W127)</f>
        <v>422500</v>
      </c>
      <c r="D127" s="182">
        <f>'3.13.6'!K22</f>
        <v>377500</v>
      </c>
      <c r="E127" s="182"/>
      <c r="F127" s="182">
        <f>'3.13.6'!K32</f>
        <v>35000</v>
      </c>
      <c r="G127" s="169">
        <f>'3.13.6'!K40</f>
        <v>10000</v>
      </c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96"/>
      <c r="V127" s="196"/>
      <c r="W127" s="196"/>
      <c r="X127" s="1"/>
      <c r="Y127" s="1"/>
    </row>
    <row r="128" spans="1:25" ht="22.5" customHeight="1" x14ac:dyDescent="0.25">
      <c r="A128" s="166" t="s">
        <v>252</v>
      </c>
      <c r="B128" s="167">
        <v>306</v>
      </c>
      <c r="C128" s="183"/>
      <c r="D128" s="182"/>
      <c r="E128" s="182"/>
      <c r="F128" s="182"/>
      <c r="G128" s="169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96"/>
      <c r="V128" s="196"/>
      <c r="W128" s="196"/>
      <c r="X128" s="1"/>
      <c r="Y128" s="1"/>
    </row>
    <row r="129" spans="1:25" ht="43.5" customHeight="1" x14ac:dyDescent="0.25">
      <c r="A129" s="166" t="s">
        <v>253</v>
      </c>
      <c r="B129" s="167">
        <v>307</v>
      </c>
      <c r="C129" s="183"/>
      <c r="D129" s="182"/>
      <c r="E129" s="182"/>
      <c r="F129" s="182"/>
      <c r="G129" s="169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96"/>
      <c r="V129" s="196"/>
      <c r="W129" s="196"/>
      <c r="X129" s="1"/>
      <c r="Y129" s="1"/>
    </row>
    <row r="130" spans="1:25" ht="22.5" customHeight="1" x14ac:dyDescent="0.25">
      <c r="A130" s="166" t="s">
        <v>354</v>
      </c>
      <c r="B130" s="167">
        <v>308</v>
      </c>
      <c r="C130" s="183">
        <f>SUM(D130:W130)</f>
        <v>2618207</v>
      </c>
      <c r="D130" s="182">
        <f>'3.13.9'!H20</f>
        <v>188000</v>
      </c>
      <c r="E130" s="182">
        <f>'3.13.9'!H31</f>
        <v>102500</v>
      </c>
      <c r="F130" s="182">
        <f>'3.13.9'!H41</f>
        <v>108000</v>
      </c>
      <c r="G130" s="169">
        <f>'3.13.9'!H51</f>
        <v>21300</v>
      </c>
      <c r="H130" s="182">
        <f>'3.13.9'!H62</f>
        <v>20000</v>
      </c>
      <c r="I130" s="182">
        <f>'3.13.9'!H71</f>
        <v>10700</v>
      </c>
      <c r="J130" s="182"/>
      <c r="K130" s="182"/>
      <c r="L130" s="182"/>
      <c r="M130" s="182"/>
      <c r="N130" s="182">
        <f>'3.13.9'!H80</f>
        <v>252909</v>
      </c>
      <c r="O130" s="182"/>
      <c r="P130" s="182">
        <f>'3.13.9'!H94</f>
        <v>108418</v>
      </c>
      <c r="Q130" s="182"/>
      <c r="R130" s="182">
        <f>'3.13.9'!H103</f>
        <v>1806380</v>
      </c>
      <c r="S130" s="182"/>
      <c r="T130" s="182"/>
      <c r="U130" s="196"/>
      <c r="V130" s="196"/>
      <c r="W130" s="196"/>
      <c r="X130" s="1"/>
      <c r="Y130" s="1"/>
    </row>
    <row r="131" spans="1:25" ht="33" customHeight="1" x14ac:dyDescent="0.25">
      <c r="A131" s="166" t="s">
        <v>254</v>
      </c>
      <c r="B131" s="167">
        <v>309</v>
      </c>
      <c r="C131" s="183">
        <f>SUM(D131:W131)</f>
        <v>4368530</v>
      </c>
      <c r="D131" s="182"/>
      <c r="E131" s="182"/>
      <c r="F131" s="182"/>
      <c r="G131" s="182"/>
      <c r="H131" s="182"/>
      <c r="I131" s="182"/>
      <c r="J131" s="182">
        <f>'3.13.10'!K22</f>
        <v>74000</v>
      </c>
      <c r="K131" s="182">
        <f>'3.13.10'!K13</f>
        <v>1397930</v>
      </c>
      <c r="L131" s="182">
        <f>'3.13.10'!K30</f>
        <v>2360000</v>
      </c>
      <c r="M131" s="182">
        <f>'3.13.10'!K38</f>
        <v>23600</v>
      </c>
      <c r="N131" s="182"/>
      <c r="O131" s="182"/>
      <c r="P131" s="182"/>
      <c r="Q131" s="182"/>
      <c r="R131" s="182"/>
      <c r="S131" s="182"/>
      <c r="T131" s="182">
        <f>'3.13.10'!K61</f>
        <v>513000</v>
      </c>
      <c r="U131" s="196"/>
      <c r="V131" s="196"/>
      <c r="W131" s="196"/>
      <c r="X131" s="1"/>
      <c r="Y131" s="1"/>
    </row>
    <row r="132" spans="1:25" ht="24.75" customHeight="1" x14ac:dyDescent="0.25">
      <c r="A132" s="166" t="s">
        <v>255</v>
      </c>
      <c r="B132" s="167">
        <v>310</v>
      </c>
      <c r="C132" s="183">
        <f>SUM(D132:W132)</f>
        <v>2721820</v>
      </c>
      <c r="D132" s="182">
        <f>'3.13.11'!K12</f>
        <v>150000</v>
      </c>
      <c r="E132" s="182">
        <f>'3.13.11'!K25</f>
        <v>952300</v>
      </c>
      <c r="F132" s="182">
        <f>'3.13.11'!K41</f>
        <v>146900</v>
      </c>
      <c r="G132" s="182">
        <f>'3.13.11'!K52</f>
        <v>31430</v>
      </c>
      <c r="H132" s="182">
        <f>'3.13.11'!K61</f>
        <v>21940</v>
      </c>
      <c r="I132" s="182">
        <f>'3.13.11'!K70</f>
        <v>35000</v>
      </c>
      <c r="J132" s="182"/>
      <c r="K132" s="182"/>
      <c r="L132" s="182"/>
      <c r="M132" s="182"/>
      <c r="N132" s="182"/>
      <c r="O132" s="182">
        <f>'3.13.11'!K89</f>
        <v>17050</v>
      </c>
      <c r="P132" s="182"/>
      <c r="Q132" s="182">
        <f>'3.13.11'!K98</f>
        <v>81000</v>
      </c>
      <c r="R132" s="182"/>
      <c r="S132" s="182">
        <f>'3.13.11'!K107</f>
        <v>1286200</v>
      </c>
      <c r="T132" s="182"/>
      <c r="U132" s="196"/>
      <c r="V132" s="196"/>
      <c r="W132" s="196"/>
      <c r="X132" s="1"/>
      <c r="Y132" s="1"/>
    </row>
    <row r="133" spans="1:25" ht="90.75" customHeight="1" x14ac:dyDescent="0.25">
      <c r="A133" s="166" t="s">
        <v>256</v>
      </c>
      <c r="B133" s="167">
        <v>400</v>
      </c>
      <c r="C133" s="167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96"/>
      <c r="V133" s="196"/>
      <c r="W133" s="196"/>
      <c r="X133" s="1"/>
      <c r="Y133" s="1"/>
    </row>
    <row r="134" spans="1:25" ht="60.75" customHeight="1" x14ac:dyDescent="0.25">
      <c r="A134" s="166" t="s">
        <v>257</v>
      </c>
      <c r="B134" s="167">
        <v>500</v>
      </c>
      <c r="C134" s="167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96"/>
      <c r="V134" s="196"/>
      <c r="W134" s="196"/>
      <c r="X134" s="1"/>
      <c r="Y134" s="1"/>
    </row>
    <row r="135" spans="1:25" ht="48.75" customHeight="1" x14ac:dyDescent="0.25">
      <c r="A135" s="166" t="s">
        <v>258</v>
      </c>
      <c r="B135" s="167">
        <v>600</v>
      </c>
      <c r="C135" s="167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96"/>
      <c r="V135" s="196"/>
      <c r="W135" s="196"/>
      <c r="X135" s="1"/>
      <c r="Y135" s="1"/>
    </row>
  </sheetData>
  <mergeCells count="80">
    <mergeCell ref="AA14:AA15"/>
    <mergeCell ref="W122:W123"/>
    <mergeCell ref="B14:B15"/>
    <mergeCell ref="C14:C15"/>
    <mergeCell ref="E14:E15"/>
    <mergeCell ref="G14:G15"/>
    <mergeCell ref="H14:H15"/>
    <mergeCell ref="J14:J15"/>
    <mergeCell ref="K14:K15"/>
    <mergeCell ref="L14:L15"/>
    <mergeCell ref="M14:M15"/>
    <mergeCell ref="N14:N15"/>
    <mergeCell ref="O14:O15"/>
    <mergeCell ref="P14:P15"/>
    <mergeCell ref="Q14:Q15"/>
    <mergeCell ref="T14:T15"/>
    <mergeCell ref="U14:U15"/>
    <mergeCell ref="O122:O123"/>
    <mergeCell ref="P122:P123"/>
    <mergeCell ref="Q122:Q123"/>
    <mergeCell ref="T122:T123"/>
    <mergeCell ref="U122:U123"/>
    <mergeCell ref="Q65:Q66"/>
    <mergeCell ref="T65:T66"/>
    <mergeCell ref="U65:U66"/>
    <mergeCell ref="O65:O66"/>
    <mergeCell ref="P65:P66"/>
    <mergeCell ref="W65:W66"/>
    <mergeCell ref="B122:B123"/>
    <mergeCell ref="C122:C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D122:D123"/>
    <mergeCell ref="C65:C66"/>
    <mergeCell ref="B65:B66"/>
    <mergeCell ref="E65:E66"/>
    <mergeCell ref="F65:F66"/>
    <mergeCell ref="D65:D66"/>
    <mergeCell ref="A114:A117"/>
    <mergeCell ref="B114:B117"/>
    <mergeCell ref="C114:W114"/>
    <mergeCell ref="C115:W115"/>
    <mergeCell ref="C116:W116"/>
    <mergeCell ref="G65:G66"/>
    <mergeCell ref="H65:H66"/>
    <mergeCell ref="I65:I66"/>
    <mergeCell ref="J65:J66"/>
    <mergeCell ref="K65:K66"/>
    <mergeCell ref="L65:L66"/>
    <mergeCell ref="M65:M66"/>
    <mergeCell ref="N65:N66"/>
    <mergeCell ref="A57:A60"/>
    <mergeCell ref="B57:B60"/>
    <mergeCell ref="C57:W57"/>
    <mergeCell ref="C58:W58"/>
    <mergeCell ref="C59:W59"/>
    <mergeCell ref="Z14:Z15"/>
    <mergeCell ref="X14:X15"/>
    <mergeCell ref="Y14:Y15"/>
    <mergeCell ref="A1:W1"/>
    <mergeCell ref="A3:W3"/>
    <mergeCell ref="A6:A9"/>
    <mergeCell ref="B6:B9"/>
    <mergeCell ref="D14:D15"/>
    <mergeCell ref="C8:W8"/>
    <mergeCell ref="C6:W6"/>
    <mergeCell ref="C7:W7"/>
    <mergeCell ref="W14:W15"/>
    <mergeCell ref="F14:F15"/>
    <mergeCell ref="I14:I15"/>
    <mergeCell ref="R14:R15"/>
    <mergeCell ref="V14:V15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"/>
  <sheetViews>
    <sheetView zoomScaleNormal="100" workbookViewId="0">
      <selection activeCell="N8" sqref="N8"/>
    </sheetView>
  </sheetViews>
  <sheetFormatPr defaultRowHeight="12.75" x14ac:dyDescent="0.2"/>
  <cols>
    <col min="1" max="1" width="16" style="3" customWidth="1"/>
    <col min="2" max="2" width="9.140625" style="3"/>
    <col min="3" max="14" width="13.85546875" style="3" customWidth="1"/>
    <col min="15" max="16384" width="9.140625" style="3"/>
  </cols>
  <sheetData>
    <row r="1" spans="1:14" x14ac:dyDescent="0.2">
      <c r="A1" s="3" t="s">
        <v>264</v>
      </c>
    </row>
    <row r="2" spans="1:14" ht="33" customHeight="1" x14ac:dyDescent="0.2">
      <c r="A2" s="237" t="s">
        <v>225</v>
      </c>
      <c r="B2" s="237" t="s">
        <v>1</v>
      </c>
      <c r="C2" s="237" t="s">
        <v>261</v>
      </c>
      <c r="D2" s="237"/>
      <c r="E2" s="237"/>
      <c r="F2" s="237" t="s">
        <v>262</v>
      </c>
      <c r="G2" s="237"/>
      <c r="H2" s="237"/>
      <c r="I2" s="237" t="s">
        <v>263</v>
      </c>
      <c r="J2" s="237"/>
      <c r="K2" s="237"/>
      <c r="L2" s="237" t="s">
        <v>120</v>
      </c>
      <c r="M2" s="237"/>
      <c r="N2" s="237"/>
    </row>
    <row r="3" spans="1:14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2" t="s">
        <v>443</v>
      </c>
      <c r="L3" s="2" t="s">
        <v>441</v>
      </c>
      <c r="M3" s="2" t="s">
        <v>442</v>
      </c>
      <c r="N3" s="2" t="s">
        <v>443</v>
      </c>
    </row>
    <row r="4" spans="1:14" ht="38.2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2" t="s">
        <v>80</v>
      </c>
      <c r="J4" s="2" t="s">
        <v>81</v>
      </c>
      <c r="K4" s="2" t="s">
        <v>82</v>
      </c>
      <c r="L4" s="2" t="s">
        <v>80</v>
      </c>
      <c r="M4" s="2" t="s">
        <v>81</v>
      </c>
      <c r="N4" s="2" t="s">
        <v>82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38.25" x14ac:dyDescent="0.2">
      <c r="A6" s="7" t="s">
        <v>521</v>
      </c>
      <c r="B6" s="2">
        <v>1</v>
      </c>
      <c r="C6" s="7"/>
      <c r="D6" s="7"/>
      <c r="E6" s="7"/>
      <c r="F6" s="7">
        <v>12</v>
      </c>
      <c r="G6" s="7">
        <v>12</v>
      </c>
      <c r="H6" s="7">
        <v>12</v>
      </c>
      <c r="I6" s="7">
        <v>1500</v>
      </c>
      <c r="J6" s="7">
        <v>1500</v>
      </c>
      <c r="K6" s="7">
        <v>1500</v>
      </c>
      <c r="L6" s="8">
        <f>F6*I6</f>
        <v>18000</v>
      </c>
      <c r="M6" s="8">
        <f>G6*J6</f>
        <v>18000</v>
      </c>
      <c r="N6" s="8">
        <f>H6*K6</f>
        <v>18000</v>
      </c>
    </row>
    <row r="7" spans="1:14" ht="51" x14ac:dyDescent="0.2">
      <c r="A7" s="7" t="s">
        <v>522</v>
      </c>
      <c r="B7" s="2">
        <v>2</v>
      </c>
      <c r="C7" s="7">
        <v>6</v>
      </c>
      <c r="D7" s="7">
        <v>6</v>
      </c>
      <c r="E7" s="7">
        <v>6</v>
      </c>
      <c r="F7" s="7">
        <v>12</v>
      </c>
      <c r="G7" s="7">
        <v>12</v>
      </c>
      <c r="H7" s="7">
        <v>12</v>
      </c>
      <c r="I7" s="7">
        <v>1100</v>
      </c>
      <c r="J7" s="7">
        <v>1100</v>
      </c>
      <c r="K7" s="7">
        <v>1100</v>
      </c>
      <c r="L7" s="8">
        <v>79200</v>
      </c>
      <c r="M7" s="8">
        <v>79200</v>
      </c>
      <c r="N7" s="8">
        <v>79200</v>
      </c>
    </row>
    <row r="8" spans="1:14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8"/>
    </row>
    <row r="9" spans="1:14" x14ac:dyDescent="0.2">
      <c r="A9" s="7" t="s">
        <v>140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8">
        <f>SUM(L6:L8)</f>
        <v>97200</v>
      </c>
      <c r="M9" s="8">
        <f t="shared" ref="M9:N9" si="0">SUM(M6:M8)</f>
        <v>97200</v>
      </c>
      <c r="N9" s="8">
        <f t="shared" si="0"/>
        <v>97200</v>
      </c>
    </row>
  </sheetData>
  <mergeCells count="6">
    <mergeCell ref="L2:N2"/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zoomScaleNormal="100" workbookViewId="0">
      <selection activeCell="K4" sqref="K4"/>
    </sheetView>
  </sheetViews>
  <sheetFormatPr defaultRowHeight="12.75" x14ac:dyDescent="0.2"/>
  <cols>
    <col min="1" max="1" width="16.5703125" style="3" customWidth="1"/>
    <col min="2" max="2" width="9.140625" style="3"/>
    <col min="3" max="11" width="15.7109375" style="3" customWidth="1"/>
    <col min="12" max="16384" width="9.140625" style="3"/>
  </cols>
  <sheetData>
    <row r="1" spans="1:11" x14ac:dyDescent="0.2">
      <c r="A1" s="3" t="s">
        <v>267</v>
      </c>
    </row>
    <row r="2" spans="1:11" ht="33" customHeight="1" x14ac:dyDescent="0.2">
      <c r="A2" s="237" t="s">
        <v>225</v>
      </c>
      <c r="B2" s="237" t="s">
        <v>1</v>
      </c>
      <c r="C2" s="237" t="s">
        <v>265</v>
      </c>
      <c r="D2" s="237"/>
      <c r="E2" s="237"/>
      <c r="F2" s="237" t="s">
        <v>266</v>
      </c>
      <c r="G2" s="237"/>
      <c r="H2" s="237"/>
      <c r="I2" s="237" t="s">
        <v>120</v>
      </c>
      <c r="J2" s="237"/>
      <c r="K2" s="237"/>
    </row>
    <row r="3" spans="1:11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2" t="s">
        <v>443</v>
      </c>
    </row>
    <row r="4" spans="1:11" ht="38.2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2" t="s">
        <v>80</v>
      </c>
      <c r="J4" s="2" t="s">
        <v>81</v>
      </c>
      <c r="K4" s="2" t="s">
        <v>82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7"/>
      <c r="B6" s="2">
        <v>1</v>
      </c>
      <c r="C6" s="7"/>
      <c r="D6" s="7"/>
      <c r="E6" s="7"/>
      <c r="F6" s="7"/>
      <c r="G6" s="7"/>
      <c r="H6" s="7"/>
      <c r="I6" s="8">
        <v>0</v>
      </c>
      <c r="J6" s="8"/>
      <c r="K6" s="8"/>
    </row>
    <row r="7" spans="1:11" x14ac:dyDescent="0.2">
      <c r="A7" s="7"/>
      <c r="B7" s="2">
        <v>2</v>
      </c>
      <c r="C7" s="7"/>
      <c r="D7" s="7"/>
      <c r="E7" s="7"/>
      <c r="F7" s="7"/>
      <c r="G7" s="7"/>
      <c r="H7" s="7"/>
      <c r="I7" s="8"/>
      <c r="J7" s="8"/>
      <c r="K7" s="8"/>
    </row>
    <row r="8" spans="1:11" x14ac:dyDescent="0.2">
      <c r="A8" s="7"/>
      <c r="B8" s="7"/>
      <c r="C8" s="7"/>
      <c r="D8" s="7"/>
      <c r="E8" s="7"/>
      <c r="F8" s="7"/>
      <c r="G8" s="7"/>
      <c r="H8" s="7"/>
      <c r="I8" s="8"/>
      <c r="J8" s="8"/>
      <c r="K8" s="8"/>
    </row>
    <row r="9" spans="1:11" x14ac:dyDescent="0.2">
      <c r="A9" s="7" t="s">
        <v>140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8">
        <f>SUM(I6:I8)</f>
        <v>0</v>
      </c>
      <c r="J9" s="8">
        <f t="shared" ref="J9:K9" si="0">SUM(J6:J8)</f>
        <v>0</v>
      </c>
      <c r="K9" s="8">
        <f t="shared" si="0"/>
        <v>0</v>
      </c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7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7"/>
  <sheetViews>
    <sheetView zoomScaleNormal="100" workbookViewId="0">
      <selection activeCell="H3" sqref="H3"/>
    </sheetView>
  </sheetViews>
  <sheetFormatPr defaultRowHeight="12.75" x14ac:dyDescent="0.2"/>
  <cols>
    <col min="1" max="1" width="19.5703125" style="3" customWidth="1"/>
    <col min="2" max="2" width="9.140625" style="3"/>
    <col min="3" max="11" width="14.85546875" style="3" customWidth="1"/>
    <col min="12" max="13" width="10" style="3" bestFit="1" customWidth="1"/>
    <col min="14" max="16384" width="9.140625" style="3"/>
  </cols>
  <sheetData>
    <row r="1" spans="1:13" x14ac:dyDescent="0.2">
      <c r="A1" s="3" t="s">
        <v>270</v>
      </c>
    </row>
    <row r="2" spans="1:13" ht="33" customHeight="1" x14ac:dyDescent="0.2">
      <c r="A2" s="237" t="s">
        <v>225</v>
      </c>
      <c r="B2" s="237" t="s">
        <v>1</v>
      </c>
      <c r="C2" s="237" t="s">
        <v>268</v>
      </c>
      <c r="D2" s="237"/>
      <c r="E2" s="237"/>
      <c r="F2" s="237" t="s">
        <v>269</v>
      </c>
      <c r="G2" s="237"/>
      <c r="H2" s="237"/>
      <c r="I2" s="237" t="s">
        <v>120</v>
      </c>
      <c r="J2" s="237"/>
      <c r="K2" s="237"/>
    </row>
    <row r="3" spans="1:13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2" t="s">
        <v>443</v>
      </c>
    </row>
    <row r="4" spans="1:13" ht="38.2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2" t="s">
        <v>80</v>
      </c>
      <c r="J4" s="2" t="s">
        <v>81</v>
      </c>
      <c r="K4" s="2" t="s">
        <v>82</v>
      </c>
    </row>
    <row r="5" spans="1:13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3" ht="25.5" x14ac:dyDescent="0.2">
      <c r="A6" s="7" t="s">
        <v>329</v>
      </c>
      <c r="B6" s="2">
        <v>1</v>
      </c>
      <c r="C6" s="53">
        <v>720.03471500000001</v>
      </c>
      <c r="D6" s="53">
        <v>720.03471500000001</v>
      </c>
      <c r="E6" s="53">
        <v>720.03471500000001</v>
      </c>
      <c r="F6" s="54">
        <v>1972.08</v>
      </c>
      <c r="G6" s="54">
        <v>1972.08</v>
      </c>
      <c r="H6" s="54">
        <v>1972.08</v>
      </c>
      <c r="I6" s="6">
        <f>C6*F6</f>
        <v>1419966.0607572</v>
      </c>
      <c r="J6" s="6">
        <f t="shared" ref="J6:K17" si="0">D6*G6</f>
        <v>1419966.0607572</v>
      </c>
      <c r="K6" s="6">
        <f t="shared" si="0"/>
        <v>1419966.0607572</v>
      </c>
      <c r="L6" s="281"/>
    </row>
    <row r="7" spans="1:13" ht="25.5" x14ac:dyDescent="0.2">
      <c r="A7" s="7" t="s">
        <v>330</v>
      </c>
      <c r="B7" s="2">
        <f>B6+1</f>
        <v>2</v>
      </c>
      <c r="C7" s="53">
        <v>495</v>
      </c>
      <c r="D7" s="53">
        <v>495</v>
      </c>
      <c r="E7" s="53">
        <v>495</v>
      </c>
      <c r="F7" s="54">
        <v>2062.79</v>
      </c>
      <c r="G7" s="54">
        <v>2062.79</v>
      </c>
      <c r="H7" s="54">
        <v>2062.79</v>
      </c>
      <c r="I7" s="6">
        <f t="shared" ref="I7:I17" si="1">C7*F7</f>
        <v>1021081.0499999999</v>
      </c>
      <c r="J7" s="6">
        <f t="shared" si="0"/>
        <v>1021081.0499999999</v>
      </c>
      <c r="K7" s="6">
        <f t="shared" si="0"/>
        <v>1021081.0499999999</v>
      </c>
      <c r="L7" s="282"/>
    </row>
    <row r="8" spans="1:13" ht="25.5" x14ac:dyDescent="0.2">
      <c r="A8" s="7" t="s">
        <v>331</v>
      </c>
      <c r="B8" s="2">
        <f t="shared" ref="B8:B17" si="2">B7+1</f>
        <v>3</v>
      </c>
      <c r="C8" s="53">
        <v>1200</v>
      </c>
      <c r="D8" s="53">
        <v>1200</v>
      </c>
      <c r="E8" s="53">
        <v>1200</v>
      </c>
      <c r="F8" s="54">
        <v>44.28</v>
      </c>
      <c r="G8" s="54">
        <v>44.28</v>
      </c>
      <c r="H8" s="54">
        <v>44.28</v>
      </c>
      <c r="I8" s="6">
        <f t="shared" si="1"/>
        <v>53136</v>
      </c>
      <c r="J8" s="6">
        <f t="shared" si="0"/>
        <v>53136</v>
      </c>
      <c r="K8" s="6">
        <f t="shared" si="0"/>
        <v>53136</v>
      </c>
      <c r="L8" s="282"/>
    </row>
    <row r="9" spans="1:13" ht="25.5" x14ac:dyDescent="0.2">
      <c r="A9" s="7" t="s">
        <v>332</v>
      </c>
      <c r="B9" s="2">
        <f t="shared" si="2"/>
        <v>4</v>
      </c>
      <c r="C9" s="53">
        <v>1080.72</v>
      </c>
      <c r="D9" s="53">
        <v>1080.72</v>
      </c>
      <c r="E9" s="53">
        <v>1080.72</v>
      </c>
      <c r="F9" s="54">
        <v>46.32</v>
      </c>
      <c r="G9" s="54">
        <v>46.32</v>
      </c>
      <c r="H9" s="54">
        <v>46.32</v>
      </c>
      <c r="I9" s="6">
        <f>C9*F9</f>
        <v>50058.950400000002</v>
      </c>
      <c r="J9" s="6">
        <f t="shared" si="0"/>
        <v>50058.950400000002</v>
      </c>
      <c r="K9" s="6">
        <f t="shared" si="0"/>
        <v>50058.950400000002</v>
      </c>
      <c r="L9" s="282"/>
    </row>
    <row r="10" spans="1:13" ht="25.5" x14ac:dyDescent="0.2">
      <c r="A10" s="7" t="s">
        <v>333</v>
      </c>
      <c r="B10" s="2">
        <f t="shared" si="2"/>
        <v>5</v>
      </c>
      <c r="C10" s="53">
        <v>90.63</v>
      </c>
      <c r="D10" s="53">
        <v>90.63</v>
      </c>
      <c r="E10" s="53">
        <v>90.63</v>
      </c>
      <c r="F10" s="54">
        <v>1972.08</v>
      </c>
      <c r="G10" s="54">
        <v>1972.08</v>
      </c>
      <c r="H10" s="54">
        <v>1972.08</v>
      </c>
      <c r="I10" s="6">
        <f t="shared" si="1"/>
        <v>178729.61039999998</v>
      </c>
      <c r="J10" s="6">
        <f t="shared" si="0"/>
        <v>178729.61039999998</v>
      </c>
      <c r="K10" s="6">
        <f t="shared" si="0"/>
        <v>178729.61039999998</v>
      </c>
      <c r="L10" s="282"/>
    </row>
    <row r="11" spans="1:13" ht="25.5" x14ac:dyDescent="0.2">
      <c r="A11" s="7" t="s">
        <v>334</v>
      </c>
      <c r="B11" s="2">
        <f t="shared" si="2"/>
        <v>6</v>
      </c>
      <c r="C11" s="53">
        <v>86.85</v>
      </c>
      <c r="D11" s="53">
        <v>86.85</v>
      </c>
      <c r="E11" s="53">
        <v>86.85</v>
      </c>
      <c r="F11" s="54">
        <v>2062.79</v>
      </c>
      <c r="G11" s="54">
        <v>2062.79</v>
      </c>
      <c r="H11" s="54">
        <v>2062.79</v>
      </c>
      <c r="I11" s="6">
        <f t="shared" si="1"/>
        <v>179153.31149999998</v>
      </c>
      <c r="J11" s="6">
        <f t="shared" si="0"/>
        <v>179153.31149999998</v>
      </c>
      <c r="K11" s="6">
        <f t="shared" si="0"/>
        <v>179153.31149999998</v>
      </c>
      <c r="L11" s="282"/>
      <c r="M11" s="50"/>
    </row>
    <row r="12" spans="1:13" ht="25.5" x14ac:dyDescent="0.2">
      <c r="A12" s="7" t="s">
        <v>335</v>
      </c>
      <c r="B12" s="2">
        <f t="shared" si="2"/>
        <v>7</v>
      </c>
      <c r="C12" s="53">
        <v>3816</v>
      </c>
      <c r="D12" s="53">
        <v>3816</v>
      </c>
      <c r="E12" s="53">
        <v>3816</v>
      </c>
      <c r="F12" s="54">
        <v>17.84</v>
      </c>
      <c r="G12" s="54">
        <v>17.84</v>
      </c>
      <c r="H12" s="54">
        <v>17.84</v>
      </c>
      <c r="I12" s="6">
        <f t="shared" si="1"/>
        <v>68077.440000000002</v>
      </c>
      <c r="J12" s="6">
        <f t="shared" si="0"/>
        <v>68077.440000000002</v>
      </c>
      <c r="K12" s="6">
        <f t="shared" si="0"/>
        <v>68077.440000000002</v>
      </c>
      <c r="L12" s="50"/>
      <c r="M12" s="283"/>
    </row>
    <row r="13" spans="1:13" ht="25.5" x14ac:dyDescent="0.2">
      <c r="A13" s="7" t="s">
        <v>338</v>
      </c>
      <c r="B13" s="2">
        <f t="shared" si="2"/>
        <v>8</v>
      </c>
      <c r="C13" s="53">
        <v>3818.8850000000002</v>
      </c>
      <c r="D13" s="53">
        <v>3818.8850000000002</v>
      </c>
      <c r="E13" s="53">
        <v>3818.8850000000002</v>
      </c>
      <c r="F13" s="54">
        <v>20.88</v>
      </c>
      <c r="G13" s="54">
        <v>20.88</v>
      </c>
      <c r="H13" s="54">
        <v>20.88</v>
      </c>
      <c r="I13" s="6">
        <f t="shared" si="1"/>
        <v>79738.318799999994</v>
      </c>
      <c r="J13" s="6">
        <f t="shared" si="0"/>
        <v>79738.318799999994</v>
      </c>
      <c r="K13" s="6">
        <f t="shared" si="0"/>
        <v>79738.318799999994</v>
      </c>
      <c r="L13" s="50"/>
      <c r="M13" s="283"/>
    </row>
    <row r="14" spans="1:13" ht="25.5" x14ac:dyDescent="0.2">
      <c r="A14" s="7" t="s">
        <v>336</v>
      </c>
      <c r="B14" s="2">
        <f t="shared" si="2"/>
        <v>9</v>
      </c>
      <c r="C14" s="53">
        <v>3936</v>
      </c>
      <c r="D14" s="53">
        <v>3936</v>
      </c>
      <c r="E14" s="53">
        <v>3936</v>
      </c>
      <c r="F14" s="54">
        <v>18.600000000000001</v>
      </c>
      <c r="G14" s="54">
        <v>18.600000000000001</v>
      </c>
      <c r="H14" s="54">
        <v>18.600000000000001</v>
      </c>
      <c r="I14" s="6">
        <f t="shared" si="1"/>
        <v>73209.600000000006</v>
      </c>
      <c r="J14" s="6">
        <f t="shared" si="0"/>
        <v>73209.600000000006</v>
      </c>
      <c r="K14" s="6">
        <f t="shared" si="0"/>
        <v>73209.600000000006</v>
      </c>
      <c r="L14" s="50"/>
    </row>
    <row r="15" spans="1:13" ht="25.5" x14ac:dyDescent="0.2">
      <c r="A15" s="7" t="s">
        <v>339</v>
      </c>
      <c r="B15" s="2">
        <f t="shared" si="2"/>
        <v>10</v>
      </c>
      <c r="C15" s="53">
        <v>3938.8850000000002</v>
      </c>
      <c r="D15" s="53">
        <v>3938.8850000000002</v>
      </c>
      <c r="E15" s="53">
        <v>3938.8850000000002</v>
      </c>
      <c r="F15" s="54">
        <v>20.05</v>
      </c>
      <c r="G15" s="54">
        <v>20.05</v>
      </c>
      <c r="H15" s="54">
        <v>20.05</v>
      </c>
      <c r="I15" s="6">
        <f t="shared" si="1"/>
        <v>78974.644250000012</v>
      </c>
      <c r="J15" s="6">
        <f t="shared" si="0"/>
        <v>78974.644250000012</v>
      </c>
      <c r="K15" s="6">
        <f t="shared" si="0"/>
        <v>78974.644250000012</v>
      </c>
    </row>
    <row r="16" spans="1:13" ht="25.5" x14ac:dyDescent="0.2">
      <c r="A16" s="7" t="s">
        <v>337</v>
      </c>
      <c r="B16" s="2">
        <f t="shared" si="2"/>
        <v>11</v>
      </c>
      <c r="C16" s="53">
        <v>118000</v>
      </c>
      <c r="D16" s="53">
        <v>118000</v>
      </c>
      <c r="E16" s="53">
        <v>118000</v>
      </c>
      <c r="F16" s="54">
        <v>7.2</v>
      </c>
      <c r="G16" s="54">
        <v>7.2</v>
      </c>
      <c r="H16" s="54">
        <v>7.2</v>
      </c>
      <c r="I16" s="6">
        <f t="shared" si="1"/>
        <v>849600</v>
      </c>
      <c r="J16" s="6">
        <f t="shared" si="0"/>
        <v>849600</v>
      </c>
      <c r="K16" s="6">
        <f t="shared" si="0"/>
        <v>849600</v>
      </c>
      <c r="L16" s="281"/>
    </row>
    <row r="17" spans="1:12" ht="25.5" x14ac:dyDescent="0.2">
      <c r="A17" s="7" t="s">
        <v>340</v>
      </c>
      <c r="B17" s="2">
        <f t="shared" si="2"/>
        <v>12</v>
      </c>
      <c r="C17" s="53">
        <v>95270.0815</v>
      </c>
      <c r="D17" s="53">
        <v>95270.0815</v>
      </c>
      <c r="E17" s="53">
        <v>95270.0815</v>
      </c>
      <c r="F17" s="54">
        <v>7.2</v>
      </c>
      <c r="G17" s="54">
        <v>7.2</v>
      </c>
      <c r="H17" s="54">
        <v>7.2</v>
      </c>
      <c r="I17" s="6">
        <f t="shared" si="1"/>
        <v>685944.58680000005</v>
      </c>
      <c r="J17" s="6">
        <f t="shared" si="0"/>
        <v>685944.58680000005</v>
      </c>
      <c r="K17" s="6">
        <f t="shared" si="0"/>
        <v>685944.58680000005</v>
      </c>
      <c r="L17" s="282"/>
    </row>
    <row r="18" spans="1:12" x14ac:dyDescent="0.2">
      <c r="A18" s="7" t="s">
        <v>140</v>
      </c>
      <c r="B18" s="2">
        <v>9000</v>
      </c>
      <c r="C18" s="2" t="s">
        <v>11</v>
      </c>
      <c r="D18" s="2" t="s">
        <v>11</v>
      </c>
      <c r="E18" s="2" t="s">
        <v>11</v>
      </c>
      <c r="F18" s="2" t="s">
        <v>11</v>
      </c>
      <c r="G18" s="2" t="s">
        <v>11</v>
      </c>
      <c r="H18" s="2" t="s">
        <v>11</v>
      </c>
      <c r="I18" s="20">
        <v>4553700</v>
      </c>
      <c r="J18" s="128">
        <v>4553700</v>
      </c>
      <c r="K18" s="128">
        <v>4553700</v>
      </c>
    </row>
    <row r="20" spans="1:12" x14ac:dyDescent="0.2">
      <c r="A20" s="3" t="s">
        <v>560</v>
      </c>
    </row>
    <row r="21" spans="1:12" x14ac:dyDescent="0.2">
      <c r="A21" s="237" t="s">
        <v>225</v>
      </c>
      <c r="B21" s="237" t="s">
        <v>1</v>
      </c>
      <c r="C21" s="237" t="s">
        <v>268</v>
      </c>
      <c r="D21" s="237"/>
      <c r="E21" s="237"/>
      <c r="F21" s="237" t="s">
        <v>269</v>
      </c>
      <c r="G21" s="237"/>
      <c r="H21" s="237"/>
      <c r="I21" s="237" t="s">
        <v>120</v>
      </c>
      <c r="J21" s="237"/>
      <c r="K21" s="237"/>
    </row>
    <row r="22" spans="1:12" x14ac:dyDescent="0.2">
      <c r="A22" s="237"/>
      <c r="B22" s="237"/>
      <c r="C22" s="78" t="s">
        <v>441</v>
      </c>
      <c r="D22" s="78" t="s">
        <v>442</v>
      </c>
      <c r="E22" s="78" t="s">
        <v>443</v>
      </c>
      <c r="F22" s="78" t="s">
        <v>441</v>
      </c>
      <c r="G22" s="78" t="s">
        <v>442</v>
      </c>
      <c r="H22" s="78" t="s">
        <v>443</v>
      </c>
      <c r="I22" s="78" t="s">
        <v>441</v>
      </c>
      <c r="J22" s="78" t="s">
        <v>442</v>
      </c>
      <c r="K22" s="78" t="s">
        <v>443</v>
      </c>
    </row>
    <row r="23" spans="1:12" ht="38.25" x14ac:dyDescent="0.2">
      <c r="A23" s="237"/>
      <c r="B23" s="237"/>
      <c r="C23" s="78" t="s">
        <v>80</v>
      </c>
      <c r="D23" s="78" t="s">
        <v>81</v>
      </c>
      <c r="E23" s="78" t="s">
        <v>82</v>
      </c>
      <c r="F23" s="78" t="s">
        <v>80</v>
      </c>
      <c r="G23" s="78" t="s">
        <v>81</v>
      </c>
      <c r="H23" s="78" t="s">
        <v>82</v>
      </c>
      <c r="I23" s="78" t="s">
        <v>80</v>
      </c>
      <c r="J23" s="78" t="s">
        <v>81</v>
      </c>
      <c r="K23" s="78" t="s">
        <v>82</v>
      </c>
    </row>
    <row r="24" spans="1:12" x14ac:dyDescent="0.2">
      <c r="A24" s="78">
        <v>1</v>
      </c>
      <c r="B24" s="78">
        <v>2</v>
      </c>
      <c r="C24" s="78">
        <v>3</v>
      </c>
      <c r="D24" s="78">
        <v>4</v>
      </c>
      <c r="E24" s="78">
        <v>5</v>
      </c>
      <c r="F24" s="78">
        <v>6</v>
      </c>
      <c r="G24" s="78">
        <v>7</v>
      </c>
      <c r="H24" s="78">
        <v>8</v>
      </c>
      <c r="I24" s="78">
        <v>9</v>
      </c>
      <c r="J24" s="78">
        <v>10</v>
      </c>
      <c r="K24" s="78">
        <v>11</v>
      </c>
    </row>
    <row r="25" spans="1:12" x14ac:dyDescent="0.2">
      <c r="A25" s="79" t="s">
        <v>459</v>
      </c>
      <c r="B25" s="78">
        <v>1</v>
      </c>
      <c r="C25" s="53">
        <v>1.1100000000000001</v>
      </c>
      <c r="D25" s="79"/>
      <c r="E25" s="79"/>
      <c r="F25" s="54">
        <v>2062.79</v>
      </c>
      <c r="G25" s="79"/>
      <c r="H25" s="79"/>
      <c r="I25" s="20">
        <v>2294.23</v>
      </c>
      <c r="J25" s="128"/>
      <c r="K25" s="128"/>
    </row>
    <row r="27" spans="1:12" x14ac:dyDescent="0.2">
      <c r="I27" s="50"/>
    </row>
  </sheetData>
  <mergeCells count="13">
    <mergeCell ref="A21:A23"/>
    <mergeCell ref="B21:B23"/>
    <mergeCell ref="C21:E21"/>
    <mergeCell ref="F21:H21"/>
    <mergeCell ref="I21:K21"/>
    <mergeCell ref="L6:L11"/>
    <mergeCell ref="L16:L17"/>
    <mergeCell ref="M12:M13"/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view="pageBreakPreview" zoomScale="60" zoomScaleNormal="100" workbookViewId="0">
      <selection activeCell="E8" sqref="E8"/>
    </sheetView>
  </sheetViews>
  <sheetFormatPr defaultRowHeight="12.75" x14ac:dyDescent="0.2"/>
  <cols>
    <col min="1" max="1" width="33.85546875" style="3" customWidth="1"/>
    <col min="2" max="2" width="9.140625" style="3"/>
    <col min="3" max="5" width="18.42578125" style="3" customWidth="1"/>
    <col min="6" max="16384" width="9.140625" style="3"/>
  </cols>
  <sheetData>
    <row r="1" spans="1:5" x14ac:dyDescent="0.2">
      <c r="A1" s="3" t="s">
        <v>150</v>
      </c>
    </row>
    <row r="3" spans="1:5" x14ac:dyDescent="0.2">
      <c r="A3" s="3" t="s">
        <v>149</v>
      </c>
    </row>
    <row r="5" spans="1:5" ht="24" customHeight="1" x14ac:dyDescent="0.2">
      <c r="A5" s="12" t="s">
        <v>142</v>
      </c>
    </row>
    <row r="6" spans="1:5" x14ac:dyDescent="0.2">
      <c r="A6" s="237" t="s">
        <v>0</v>
      </c>
      <c r="B6" s="237" t="s">
        <v>1</v>
      </c>
      <c r="C6" s="237" t="s">
        <v>120</v>
      </c>
      <c r="D6" s="237"/>
      <c r="E6" s="237"/>
    </row>
    <row r="7" spans="1:5" x14ac:dyDescent="0.2">
      <c r="A7" s="237"/>
      <c r="B7" s="237"/>
      <c r="C7" s="2" t="s">
        <v>441</v>
      </c>
      <c r="D7" s="2" t="s">
        <v>442</v>
      </c>
      <c r="E7" s="2" t="s">
        <v>443</v>
      </c>
    </row>
    <row r="8" spans="1:5" ht="25.5" x14ac:dyDescent="0.2">
      <c r="A8" s="237"/>
      <c r="B8" s="237"/>
      <c r="C8" s="2" t="s">
        <v>80</v>
      </c>
      <c r="D8" s="2" t="s">
        <v>81</v>
      </c>
      <c r="E8" s="2" t="s">
        <v>82</v>
      </c>
    </row>
    <row r="9" spans="1: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38.25" x14ac:dyDescent="0.2">
      <c r="A10" s="7" t="s">
        <v>121</v>
      </c>
      <c r="B10" s="2">
        <v>100</v>
      </c>
      <c r="C10" s="7"/>
      <c r="D10" s="7"/>
      <c r="E10" s="7"/>
    </row>
    <row r="11" spans="1:5" ht="51" x14ac:dyDescent="0.2">
      <c r="A11" s="7" t="s">
        <v>122</v>
      </c>
      <c r="B11" s="2">
        <v>200</v>
      </c>
      <c r="C11" s="7"/>
      <c r="D11" s="7"/>
      <c r="E11" s="7"/>
    </row>
    <row r="12" spans="1:5" x14ac:dyDescent="0.2">
      <c r="A12" s="7" t="s">
        <v>123</v>
      </c>
      <c r="B12" s="2">
        <v>300</v>
      </c>
      <c r="C12" s="7"/>
      <c r="D12" s="7"/>
      <c r="E12" s="7"/>
    </row>
    <row r="13" spans="1:5" x14ac:dyDescent="0.2">
      <c r="A13" s="7" t="s">
        <v>14</v>
      </c>
      <c r="B13" s="237">
        <v>310</v>
      </c>
      <c r="C13" s="238"/>
      <c r="D13" s="238"/>
      <c r="E13" s="238"/>
    </row>
    <row r="14" spans="1:5" ht="51" x14ac:dyDescent="0.2">
      <c r="A14" s="7" t="s">
        <v>16</v>
      </c>
      <c r="B14" s="237"/>
      <c r="C14" s="238"/>
      <c r="D14" s="238"/>
      <c r="E14" s="238"/>
    </row>
    <row r="15" spans="1:5" ht="25.5" x14ac:dyDescent="0.2">
      <c r="A15" s="7" t="s">
        <v>124</v>
      </c>
      <c r="B15" s="2">
        <v>320</v>
      </c>
      <c r="C15" s="7"/>
      <c r="D15" s="7"/>
      <c r="E15" s="7"/>
    </row>
    <row r="16" spans="1:5" ht="38.25" x14ac:dyDescent="0.2">
      <c r="A16" s="7" t="s">
        <v>17</v>
      </c>
      <c r="B16" s="2">
        <v>330</v>
      </c>
      <c r="C16" s="7"/>
      <c r="D16" s="7"/>
      <c r="E16" s="7"/>
    </row>
    <row r="17" spans="1:5" ht="38.25" x14ac:dyDescent="0.2">
      <c r="A17" s="7" t="s">
        <v>18</v>
      </c>
      <c r="B17" s="2">
        <v>340</v>
      </c>
      <c r="C17" s="7"/>
      <c r="D17" s="7"/>
      <c r="E17" s="7"/>
    </row>
    <row r="18" spans="1:5" ht="25.5" x14ac:dyDescent="0.2">
      <c r="A18" s="7" t="s">
        <v>125</v>
      </c>
      <c r="B18" s="2">
        <v>350</v>
      </c>
      <c r="C18" s="7"/>
      <c r="D18" s="7"/>
      <c r="E18" s="7"/>
    </row>
    <row r="19" spans="1:5" ht="25.5" x14ac:dyDescent="0.2">
      <c r="A19" s="7" t="s">
        <v>126</v>
      </c>
      <c r="B19" s="2">
        <v>360</v>
      </c>
      <c r="C19" s="7"/>
      <c r="D19" s="7"/>
      <c r="E19" s="7"/>
    </row>
    <row r="20" spans="1:5" ht="63.75" x14ac:dyDescent="0.2">
      <c r="A20" s="7" t="s">
        <v>127</v>
      </c>
      <c r="B20" s="2">
        <v>370</v>
      </c>
      <c r="C20" s="7"/>
      <c r="D20" s="7"/>
      <c r="E20" s="7"/>
    </row>
    <row r="21" spans="1:5" ht="51" x14ac:dyDescent="0.2">
      <c r="A21" s="7" t="s">
        <v>128</v>
      </c>
      <c r="B21" s="2">
        <v>380</v>
      </c>
      <c r="C21" s="7"/>
      <c r="D21" s="7"/>
      <c r="E21" s="7"/>
    </row>
    <row r="22" spans="1:5" ht="38.25" x14ac:dyDescent="0.2">
      <c r="A22" s="7" t="s">
        <v>129</v>
      </c>
      <c r="B22" s="2">
        <v>390</v>
      </c>
      <c r="C22" s="7"/>
      <c r="D22" s="7"/>
      <c r="E22" s="7"/>
    </row>
    <row r="23" spans="1:5" ht="38.25" x14ac:dyDescent="0.2">
      <c r="A23" s="7" t="s">
        <v>130</v>
      </c>
      <c r="B23" s="2">
        <v>400</v>
      </c>
      <c r="C23" s="7"/>
      <c r="D23" s="7"/>
      <c r="E23" s="7"/>
    </row>
    <row r="24" spans="1:5" ht="51" x14ac:dyDescent="0.2">
      <c r="A24" s="7" t="s">
        <v>131</v>
      </c>
      <c r="B24" s="2">
        <v>500</v>
      </c>
      <c r="C24" s="7"/>
      <c r="D24" s="7"/>
      <c r="E24" s="7"/>
    </row>
    <row r="25" spans="1:5" ht="38.25" x14ac:dyDescent="0.2">
      <c r="A25" s="7" t="s">
        <v>132</v>
      </c>
      <c r="B25" s="2">
        <v>600</v>
      </c>
      <c r="C25" s="7"/>
      <c r="D25" s="7"/>
      <c r="E25" s="7"/>
    </row>
  </sheetData>
  <mergeCells count="7">
    <mergeCell ref="A6:A8"/>
    <mergeCell ref="B6:B8"/>
    <mergeCell ref="C6:E6"/>
    <mergeCell ref="B13:B14"/>
    <mergeCell ref="C13:C14"/>
    <mergeCell ref="D13:D14"/>
    <mergeCell ref="E13:E14"/>
  </mergeCells>
  <pageMargins left="0.7" right="0.7" top="0.75" bottom="0.75" header="0.3" footer="0.3"/>
  <pageSetup paperSize="9" scale="8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"/>
  <sheetViews>
    <sheetView zoomScaleNormal="100" workbookViewId="0">
      <selection activeCell="S44" sqref="S44"/>
    </sheetView>
  </sheetViews>
  <sheetFormatPr defaultRowHeight="12.75" x14ac:dyDescent="0.2"/>
  <cols>
    <col min="1" max="1" width="17.85546875" style="3" customWidth="1"/>
    <col min="2" max="2" width="9.140625" style="3"/>
    <col min="3" max="14" width="14.85546875" style="3" customWidth="1"/>
    <col min="15" max="16384" width="9.140625" style="3"/>
  </cols>
  <sheetData>
    <row r="1" spans="1:14" x14ac:dyDescent="0.2">
      <c r="A1" s="3" t="s">
        <v>274</v>
      </c>
    </row>
    <row r="2" spans="1:14" ht="47.25" customHeight="1" x14ac:dyDescent="0.2">
      <c r="A2" s="237" t="s">
        <v>225</v>
      </c>
      <c r="B2" s="237" t="s">
        <v>1</v>
      </c>
      <c r="C2" s="237" t="s">
        <v>271</v>
      </c>
      <c r="D2" s="237"/>
      <c r="E2" s="237"/>
      <c r="F2" s="237" t="s">
        <v>272</v>
      </c>
      <c r="G2" s="237"/>
      <c r="H2" s="237"/>
      <c r="I2" s="284" t="s">
        <v>273</v>
      </c>
      <c r="J2" s="285"/>
      <c r="K2" s="285"/>
      <c r="L2" s="284" t="s">
        <v>120</v>
      </c>
      <c r="M2" s="285"/>
      <c r="N2" s="286"/>
    </row>
    <row r="3" spans="1:14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113" t="s">
        <v>443</v>
      </c>
      <c r="L3" s="22" t="s">
        <v>441</v>
      </c>
      <c r="M3" s="2" t="s">
        <v>442</v>
      </c>
      <c r="N3" s="2" t="s">
        <v>443</v>
      </c>
    </row>
    <row r="4" spans="1:14" ht="38.2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7" t="s">
        <v>80</v>
      </c>
      <c r="J4" s="2" t="s">
        <v>81</v>
      </c>
      <c r="K4" s="2" t="s">
        <v>82</v>
      </c>
      <c r="L4" s="22" t="s">
        <v>80</v>
      </c>
      <c r="M4" s="2" t="s">
        <v>81</v>
      </c>
      <c r="N4" s="2" t="s">
        <v>82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10</v>
      </c>
      <c r="J5" s="2">
        <v>11</v>
      </c>
      <c r="K5" s="7">
        <v>9</v>
      </c>
      <c r="L5" s="22">
        <v>12</v>
      </c>
      <c r="M5" s="2">
        <v>13</v>
      </c>
      <c r="N5" s="2">
        <v>14</v>
      </c>
    </row>
    <row r="6" spans="1:14" x14ac:dyDescent="0.2">
      <c r="A6" s="7"/>
      <c r="B6" s="2">
        <v>1</v>
      </c>
      <c r="C6" s="7"/>
      <c r="D6" s="7"/>
      <c r="E6" s="7"/>
      <c r="F6" s="7"/>
      <c r="G6" s="7"/>
      <c r="H6" s="7"/>
      <c r="I6" s="7"/>
      <c r="J6" s="7"/>
      <c r="K6" s="7"/>
      <c r="L6" s="11"/>
      <c r="M6" s="7"/>
      <c r="N6" s="7"/>
    </row>
    <row r="7" spans="1:14" x14ac:dyDescent="0.2">
      <c r="A7" s="7"/>
      <c r="B7" s="2">
        <v>2</v>
      </c>
      <c r="C7" s="7"/>
      <c r="D7" s="7"/>
      <c r="E7" s="7"/>
      <c r="F7" s="7"/>
      <c r="G7" s="7"/>
      <c r="H7" s="7"/>
      <c r="I7" s="7"/>
      <c r="J7" s="7"/>
      <c r="K7" s="7"/>
      <c r="L7" s="11"/>
      <c r="M7" s="7"/>
      <c r="N7" s="7"/>
    </row>
    <row r="8" spans="1:14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1"/>
      <c r="M8" s="7"/>
      <c r="N8" s="7"/>
    </row>
    <row r="9" spans="1:14" x14ac:dyDescent="0.2">
      <c r="A9" s="7" t="s">
        <v>140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11"/>
      <c r="M9" s="7"/>
      <c r="N9" s="7"/>
    </row>
  </sheetData>
  <mergeCells count="6">
    <mergeCell ref="I2:K2"/>
    <mergeCell ref="L2:N2"/>
    <mergeCell ref="A2:A4"/>
    <mergeCell ref="B2:B4"/>
    <mergeCell ref="C2:E2"/>
    <mergeCell ref="F2:H2"/>
  </mergeCells>
  <pageMargins left="0.7" right="0.7" top="0.75" bottom="0.75" header="0.3" footer="0.3"/>
  <pageSetup paperSize="9" scale="6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topLeftCell="A16" zoomScaleNormal="100" workbookViewId="0">
      <selection activeCell="I43" sqref="I43"/>
    </sheetView>
  </sheetViews>
  <sheetFormatPr defaultRowHeight="12.75" x14ac:dyDescent="0.2"/>
  <cols>
    <col min="1" max="1" width="29.42578125" style="3" customWidth="1"/>
    <col min="2" max="2" width="9.140625" style="3"/>
    <col min="3" max="11" width="16.7109375" style="3" customWidth="1"/>
    <col min="12" max="16384" width="9.140625" style="3"/>
  </cols>
  <sheetData>
    <row r="1" spans="1:11" x14ac:dyDescent="0.2">
      <c r="A1" s="3" t="s">
        <v>277</v>
      </c>
    </row>
    <row r="3" spans="1:11" x14ac:dyDescent="0.2">
      <c r="A3" s="21" t="s">
        <v>476</v>
      </c>
    </row>
    <row r="4" spans="1:11" x14ac:dyDescent="0.2">
      <c r="A4" s="237" t="s">
        <v>225</v>
      </c>
      <c r="B4" s="237" t="s">
        <v>1</v>
      </c>
      <c r="C4" s="237" t="s">
        <v>275</v>
      </c>
      <c r="D4" s="237"/>
      <c r="E4" s="237"/>
      <c r="F4" s="237" t="s">
        <v>276</v>
      </c>
      <c r="G4" s="237"/>
      <c r="H4" s="237"/>
      <c r="I4" s="237" t="s">
        <v>120</v>
      </c>
      <c r="J4" s="237"/>
      <c r="K4" s="237"/>
    </row>
    <row r="5" spans="1:11" x14ac:dyDescent="0.2">
      <c r="A5" s="237"/>
      <c r="B5" s="237"/>
      <c r="C5" s="2" t="s">
        <v>441</v>
      </c>
      <c r="D5" s="2" t="s">
        <v>442</v>
      </c>
      <c r="E5" s="2" t="s">
        <v>443</v>
      </c>
      <c r="F5" s="2" t="s">
        <v>441</v>
      </c>
      <c r="G5" s="2" t="s">
        <v>442</v>
      </c>
      <c r="H5" s="2" t="s">
        <v>443</v>
      </c>
      <c r="I5" s="2" t="s">
        <v>441</v>
      </c>
      <c r="J5" s="2" t="s">
        <v>442</v>
      </c>
      <c r="K5" s="2" t="s">
        <v>443</v>
      </c>
    </row>
    <row r="6" spans="1:11" ht="38.25" x14ac:dyDescent="0.2">
      <c r="A6" s="237"/>
      <c r="B6" s="237"/>
      <c r="C6" s="2" t="s">
        <v>80</v>
      </c>
      <c r="D6" s="2" t="s">
        <v>81</v>
      </c>
      <c r="E6" s="2" t="s">
        <v>82</v>
      </c>
      <c r="F6" s="2" t="s">
        <v>80</v>
      </c>
      <c r="G6" s="2" t="s">
        <v>81</v>
      </c>
      <c r="H6" s="2" t="s">
        <v>82</v>
      </c>
      <c r="I6" s="2" t="s">
        <v>80</v>
      </c>
      <c r="J6" s="2" t="s">
        <v>81</v>
      </c>
      <c r="K6" s="2" t="s">
        <v>82</v>
      </c>
    </row>
    <row r="7" spans="1:1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x14ac:dyDescent="0.2">
      <c r="A8" s="51" t="s">
        <v>384</v>
      </c>
      <c r="B8" s="2">
        <v>1</v>
      </c>
      <c r="C8" s="7">
        <v>1</v>
      </c>
      <c r="D8" s="114">
        <v>1</v>
      </c>
      <c r="E8" s="114">
        <v>1</v>
      </c>
      <c r="F8" s="7">
        <v>12</v>
      </c>
      <c r="G8" s="114">
        <v>12</v>
      </c>
      <c r="H8" s="114">
        <v>12</v>
      </c>
      <c r="I8" s="52">
        <v>70000</v>
      </c>
      <c r="J8" s="52">
        <v>70000</v>
      </c>
      <c r="K8" s="52">
        <v>70000</v>
      </c>
    </row>
    <row r="9" spans="1:11" x14ac:dyDescent="0.2">
      <c r="A9" s="51" t="s">
        <v>385</v>
      </c>
      <c r="B9" s="2">
        <f>B8+1</f>
        <v>2</v>
      </c>
      <c r="C9" s="7">
        <v>1</v>
      </c>
      <c r="D9" s="114">
        <v>1</v>
      </c>
      <c r="E9" s="114">
        <v>1</v>
      </c>
      <c r="F9" s="7">
        <v>1</v>
      </c>
      <c r="G9" s="114">
        <v>1</v>
      </c>
      <c r="H9" s="114">
        <v>1</v>
      </c>
      <c r="I9" s="52">
        <v>30164</v>
      </c>
      <c r="J9" s="52">
        <v>30164</v>
      </c>
      <c r="K9" s="52">
        <v>30164</v>
      </c>
    </row>
    <row r="10" spans="1:11" ht="25.5" x14ac:dyDescent="0.2">
      <c r="A10" s="51" t="s">
        <v>386</v>
      </c>
      <c r="B10" s="2">
        <f>B9+1</f>
        <v>3</v>
      </c>
      <c r="C10" s="7">
        <v>1</v>
      </c>
      <c r="D10" s="114">
        <v>1</v>
      </c>
      <c r="E10" s="114">
        <v>1</v>
      </c>
      <c r="F10" s="7">
        <v>12</v>
      </c>
      <c r="G10" s="114">
        <v>12</v>
      </c>
      <c r="H10" s="114">
        <v>12</v>
      </c>
      <c r="I10" s="52">
        <v>20134.919999999998</v>
      </c>
      <c r="J10" s="52">
        <v>20134.919999999998</v>
      </c>
      <c r="K10" s="52">
        <v>20134.919999999998</v>
      </c>
    </row>
    <row r="11" spans="1:11" ht="25.5" x14ac:dyDescent="0.2">
      <c r="A11" s="51" t="s">
        <v>341</v>
      </c>
      <c r="B11" s="2">
        <f t="shared" ref="B11:B21" si="0">B10+1</f>
        <v>4</v>
      </c>
      <c r="C11" s="7">
        <v>1</v>
      </c>
      <c r="D11" s="114">
        <v>1</v>
      </c>
      <c r="E11" s="114">
        <v>1</v>
      </c>
      <c r="F11" s="7">
        <v>1</v>
      </c>
      <c r="G11" s="114">
        <v>1</v>
      </c>
      <c r="H11" s="114">
        <v>1</v>
      </c>
      <c r="I11" s="52">
        <v>33708</v>
      </c>
      <c r="J11" s="52">
        <v>33708</v>
      </c>
      <c r="K11" s="52">
        <v>33708</v>
      </c>
    </row>
    <row r="12" spans="1:11" ht="38.25" x14ac:dyDescent="0.2">
      <c r="A12" s="51" t="s">
        <v>387</v>
      </c>
      <c r="B12" s="2">
        <f t="shared" si="0"/>
        <v>5</v>
      </c>
      <c r="C12" s="7">
        <v>1</v>
      </c>
      <c r="D12" s="114">
        <v>1</v>
      </c>
      <c r="E12" s="114">
        <v>1</v>
      </c>
      <c r="F12" s="7">
        <v>12</v>
      </c>
      <c r="G12" s="114">
        <v>12</v>
      </c>
      <c r="H12" s="114">
        <v>12</v>
      </c>
      <c r="I12" s="52">
        <v>36000</v>
      </c>
      <c r="J12" s="52">
        <v>36000</v>
      </c>
      <c r="K12" s="52">
        <v>36000</v>
      </c>
    </row>
    <row r="13" spans="1:11" x14ac:dyDescent="0.2">
      <c r="A13" s="51" t="s">
        <v>388</v>
      </c>
      <c r="B13" s="2">
        <f t="shared" si="0"/>
        <v>6</v>
      </c>
      <c r="C13" s="7">
        <v>1</v>
      </c>
      <c r="D13" s="114">
        <v>1</v>
      </c>
      <c r="E13" s="114">
        <v>1</v>
      </c>
      <c r="F13" s="7">
        <v>12</v>
      </c>
      <c r="G13" s="114">
        <v>12</v>
      </c>
      <c r="H13" s="114">
        <v>12</v>
      </c>
      <c r="I13" s="52">
        <v>58800</v>
      </c>
      <c r="J13" s="52">
        <v>58800</v>
      </c>
      <c r="K13" s="52">
        <v>58800</v>
      </c>
    </row>
    <row r="14" spans="1:11" ht="25.5" x14ac:dyDescent="0.2">
      <c r="A14" s="51" t="s">
        <v>389</v>
      </c>
      <c r="B14" s="2">
        <f t="shared" si="0"/>
        <v>7</v>
      </c>
      <c r="C14" s="7">
        <v>1</v>
      </c>
      <c r="D14" s="114">
        <v>1</v>
      </c>
      <c r="E14" s="114">
        <v>1</v>
      </c>
      <c r="F14" s="7">
        <v>12</v>
      </c>
      <c r="G14" s="114">
        <v>12</v>
      </c>
      <c r="H14" s="114">
        <v>12</v>
      </c>
      <c r="I14" s="52">
        <v>4800</v>
      </c>
      <c r="J14" s="52">
        <v>4800</v>
      </c>
      <c r="K14" s="52">
        <v>4800</v>
      </c>
    </row>
    <row r="15" spans="1:11" ht="25.5" x14ac:dyDescent="0.2">
      <c r="A15" s="51" t="s">
        <v>390</v>
      </c>
      <c r="B15" s="2">
        <f t="shared" si="0"/>
        <v>8</v>
      </c>
      <c r="C15" s="7">
        <v>1</v>
      </c>
      <c r="D15" s="114">
        <v>1</v>
      </c>
      <c r="E15" s="114">
        <v>1</v>
      </c>
      <c r="F15" s="7">
        <v>1</v>
      </c>
      <c r="G15" s="114">
        <v>1</v>
      </c>
      <c r="H15" s="114">
        <v>1</v>
      </c>
      <c r="I15" s="52">
        <v>31200</v>
      </c>
      <c r="J15" s="52">
        <v>31200</v>
      </c>
      <c r="K15" s="52">
        <v>31200</v>
      </c>
    </row>
    <row r="16" spans="1:11" x14ac:dyDescent="0.2">
      <c r="A16" s="51" t="s">
        <v>363</v>
      </c>
      <c r="B16" s="2">
        <f t="shared" si="0"/>
        <v>9</v>
      </c>
      <c r="C16" s="7">
        <v>1</v>
      </c>
      <c r="D16" s="114">
        <v>1</v>
      </c>
      <c r="E16" s="114">
        <v>1</v>
      </c>
      <c r="F16" s="7">
        <v>1</v>
      </c>
      <c r="G16" s="114">
        <v>1</v>
      </c>
      <c r="H16" s="114">
        <v>1</v>
      </c>
      <c r="I16" s="52">
        <v>12000</v>
      </c>
      <c r="J16" s="52">
        <v>12000</v>
      </c>
      <c r="K16" s="52">
        <v>12000</v>
      </c>
    </row>
    <row r="17" spans="1:11" x14ac:dyDescent="0.2">
      <c r="A17" s="51" t="s">
        <v>391</v>
      </c>
      <c r="B17" s="2">
        <f t="shared" si="0"/>
        <v>10</v>
      </c>
      <c r="C17" s="7">
        <v>1</v>
      </c>
      <c r="D17" s="114">
        <v>1</v>
      </c>
      <c r="E17" s="114">
        <v>1</v>
      </c>
      <c r="F17" s="7">
        <v>1</v>
      </c>
      <c r="G17" s="114">
        <v>1</v>
      </c>
      <c r="H17" s="114">
        <v>1</v>
      </c>
      <c r="I17" s="52">
        <v>30000</v>
      </c>
      <c r="J17" s="52">
        <v>30000</v>
      </c>
      <c r="K17" s="52">
        <v>30000</v>
      </c>
    </row>
    <row r="18" spans="1:11" x14ac:dyDescent="0.2">
      <c r="A18" s="51" t="s">
        <v>392</v>
      </c>
      <c r="B18" s="2">
        <f t="shared" si="0"/>
        <v>11</v>
      </c>
      <c r="C18" s="7">
        <v>1</v>
      </c>
      <c r="D18" s="114">
        <v>1</v>
      </c>
      <c r="E18" s="114">
        <v>1</v>
      </c>
      <c r="F18" s="7">
        <v>1</v>
      </c>
      <c r="G18" s="114">
        <v>1</v>
      </c>
      <c r="H18" s="114">
        <v>1</v>
      </c>
      <c r="I18" s="52">
        <v>15000</v>
      </c>
      <c r="J18" s="52">
        <v>15000</v>
      </c>
      <c r="K18" s="52">
        <v>15000</v>
      </c>
    </row>
    <row r="19" spans="1:11" x14ac:dyDescent="0.2">
      <c r="A19" s="51" t="s">
        <v>393</v>
      </c>
      <c r="B19" s="2">
        <f t="shared" si="0"/>
        <v>12</v>
      </c>
      <c r="C19" s="7">
        <v>1</v>
      </c>
      <c r="D19" s="114">
        <v>1</v>
      </c>
      <c r="E19" s="114">
        <v>1</v>
      </c>
      <c r="F19" s="7">
        <v>1</v>
      </c>
      <c r="G19" s="114">
        <v>1</v>
      </c>
      <c r="H19" s="114">
        <v>1</v>
      </c>
      <c r="I19" s="52">
        <v>10000</v>
      </c>
      <c r="J19" s="52">
        <v>10000</v>
      </c>
      <c r="K19" s="52">
        <v>10000</v>
      </c>
    </row>
    <row r="20" spans="1:11" ht="25.5" x14ac:dyDescent="0.2">
      <c r="A20" s="51" t="s">
        <v>394</v>
      </c>
      <c r="B20" s="2">
        <f t="shared" si="0"/>
        <v>13</v>
      </c>
      <c r="C20" s="7">
        <v>1</v>
      </c>
      <c r="D20" s="114">
        <v>1</v>
      </c>
      <c r="E20" s="114">
        <v>1</v>
      </c>
      <c r="F20" s="7">
        <v>1</v>
      </c>
      <c r="G20" s="114">
        <v>1</v>
      </c>
      <c r="H20" s="114">
        <v>1</v>
      </c>
      <c r="I20" s="52">
        <v>15693.08</v>
      </c>
      <c r="J20" s="52">
        <v>15693.08</v>
      </c>
      <c r="K20" s="52">
        <v>15693.08</v>
      </c>
    </row>
    <row r="21" spans="1:11" x14ac:dyDescent="0.2">
      <c r="A21" s="51" t="s">
        <v>395</v>
      </c>
      <c r="B21" s="2">
        <f t="shared" si="0"/>
        <v>14</v>
      </c>
      <c r="C21" s="7">
        <v>1</v>
      </c>
      <c r="D21" s="114">
        <v>1</v>
      </c>
      <c r="E21" s="114">
        <v>1</v>
      </c>
      <c r="F21" s="7">
        <v>1</v>
      </c>
      <c r="G21" s="114">
        <v>1</v>
      </c>
      <c r="H21" s="114">
        <v>1</v>
      </c>
      <c r="I21" s="52">
        <v>10000</v>
      </c>
      <c r="J21" s="52">
        <v>10000</v>
      </c>
      <c r="K21" s="52">
        <v>10000</v>
      </c>
    </row>
    <row r="22" spans="1:11" x14ac:dyDescent="0.2">
      <c r="A22" s="7" t="s">
        <v>140</v>
      </c>
      <c r="B22" s="2">
        <v>9000</v>
      </c>
      <c r="C22" s="2" t="s">
        <v>11</v>
      </c>
      <c r="D22" s="2" t="s">
        <v>11</v>
      </c>
      <c r="E22" s="2" t="s">
        <v>11</v>
      </c>
      <c r="F22" s="2" t="s">
        <v>11</v>
      </c>
      <c r="G22" s="2" t="s">
        <v>11</v>
      </c>
      <c r="H22" s="2" t="s">
        <v>11</v>
      </c>
      <c r="I22" s="115">
        <f>SUM(I8:I21)</f>
        <v>377500</v>
      </c>
      <c r="J22" s="115">
        <f>SUM(J8:J21)</f>
        <v>377500</v>
      </c>
      <c r="K22" s="115">
        <f>SUM(K8:K21)</f>
        <v>377500</v>
      </c>
    </row>
    <row r="25" spans="1:11" x14ac:dyDescent="0.2">
      <c r="A25" s="21" t="s">
        <v>523</v>
      </c>
    </row>
    <row r="26" spans="1:11" x14ac:dyDescent="0.2">
      <c r="A26" s="237" t="s">
        <v>225</v>
      </c>
      <c r="B26" s="237" t="s">
        <v>1</v>
      </c>
      <c r="C26" s="237" t="s">
        <v>275</v>
      </c>
      <c r="D26" s="237"/>
      <c r="E26" s="237"/>
      <c r="F26" s="237" t="s">
        <v>276</v>
      </c>
      <c r="G26" s="237"/>
      <c r="H26" s="237"/>
      <c r="I26" s="237" t="s">
        <v>120</v>
      </c>
      <c r="J26" s="237"/>
      <c r="K26" s="237"/>
    </row>
    <row r="27" spans="1:11" x14ac:dyDescent="0.2">
      <c r="A27" s="237"/>
      <c r="B27" s="237"/>
      <c r="C27" s="2" t="s">
        <v>441</v>
      </c>
      <c r="D27" s="2" t="s">
        <v>442</v>
      </c>
      <c r="E27" s="2" t="s">
        <v>443</v>
      </c>
      <c r="F27" s="2" t="s">
        <v>441</v>
      </c>
      <c r="G27" s="2" t="s">
        <v>442</v>
      </c>
      <c r="H27" s="2" t="s">
        <v>443</v>
      </c>
      <c r="I27" s="2" t="s">
        <v>441</v>
      </c>
      <c r="J27" s="2" t="s">
        <v>442</v>
      </c>
      <c r="K27" s="2" t="s">
        <v>443</v>
      </c>
    </row>
    <row r="28" spans="1:11" ht="38.25" x14ac:dyDescent="0.2">
      <c r="A28" s="237"/>
      <c r="B28" s="237"/>
      <c r="C28" s="2" t="s">
        <v>80</v>
      </c>
      <c r="D28" s="2" t="s">
        <v>81</v>
      </c>
      <c r="E28" s="2" t="s">
        <v>82</v>
      </c>
      <c r="F28" s="2" t="s">
        <v>80</v>
      </c>
      <c r="G28" s="2" t="s">
        <v>81</v>
      </c>
      <c r="H28" s="2" t="s">
        <v>82</v>
      </c>
      <c r="I28" s="2" t="s">
        <v>80</v>
      </c>
      <c r="J28" s="2" t="s">
        <v>81</v>
      </c>
      <c r="K28" s="2" t="s">
        <v>82</v>
      </c>
    </row>
    <row r="29" spans="1:11" x14ac:dyDescent="0.2">
      <c r="A29" s="2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  <c r="G29" s="2">
        <v>7</v>
      </c>
      <c r="H29" s="2">
        <v>8</v>
      </c>
      <c r="I29" s="2">
        <v>9</v>
      </c>
      <c r="J29" s="2">
        <v>10</v>
      </c>
      <c r="K29" s="2">
        <v>11</v>
      </c>
    </row>
    <row r="30" spans="1:11" x14ac:dyDescent="0.2">
      <c r="A30" s="7" t="s">
        <v>396</v>
      </c>
      <c r="B30" s="2">
        <v>1</v>
      </c>
      <c r="C30" s="7">
        <v>1</v>
      </c>
      <c r="D30" s="114">
        <v>1</v>
      </c>
      <c r="E30" s="114">
        <v>1</v>
      </c>
      <c r="F30" s="7">
        <v>1</v>
      </c>
      <c r="G30" s="114">
        <v>1</v>
      </c>
      <c r="H30" s="114">
        <v>1</v>
      </c>
      <c r="I30" s="6">
        <v>15000</v>
      </c>
      <c r="J30" s="116">
        <v>15000</v>
      </c>
      <c r="K30" s="116">
        <v>15000</v>
      </c>
    </row>
    <row r="31" spans="1:11" x14ac:dyDescent="0.2">
      <c r="A31" s="7" t="s">
        <v>343</v>
      </c>
      <c r="B31" s="2">
        <f>B30+1</f>
        <v>2</v>
      </c>
      <c r="C31" s="7">
        <v>1</v>
      </c>
      <c r="D31" s="114">
        <v>1</v>
      </c>
      <c r="E31" s="114">
        <v>1</v>
      </c>
      <c r="F31" s="7">
        <v>1</v>
      </c>
      <c r="G31" s="114">
        <v>1</v>
      </c>
      <c r="H31" s="114">
        <v>1</v>
      </c>
      <c r="I31" s="6">
        <v>20000</v>
      </c>
      <c r="J31" s="116">
        <v>20000</v>
      </c>
      <c r="K31" s="116">
        <v>20000</v>
      </c>
    </row>
    <row r="32" spans="1:11" x14ac:dyDescent="0.2">
      <c r="A32" s="7" t="s">
        <v>140</v>
      </c>
      <c r="B32" s="2">
        <v>9000</v>
      </c>
      <c r="C32" s="2" t="s">
        <v>11</v>
      </c>
      <c r="D32" s="2" t="s">
        <v>11</v>
      </c>
      <c r="E32" s="2" t="s">
        <v>11</v>
      </c>
      <c r="F32" s="2" t="s">
        <v>11</v>
      </c>
      <c r="G32" s="2" t="s">
        <v>11</v>
      </c>
      <c r="H32" s="2" t="s">
        <v>11</v>
      </c>
      <c r="I32" s="115">
        <f>SUM(I30:I31)</f>
        <v>35000</v>
      </c>
      <c r="J32" s="115">
        <f>SUM(J30:J31)</f>
        <v>35000</v>
      </c>
      <c r="K32" s="115">
        <f>SUM(K30:K31)</f>
        <v>35000</v>
      </c>
    </row>
    <row r="34" spans="1:11" x14ac:dyDescent="0.2">
      <c r="A34" s="21" t="s">
        <v>409</v>
      </c>
    </row>
    <row r="35" spans="1:11" x14ac:dyDescent="0.2">
      <c r="A35" s="237" t="s">
        <v>225</v>
      </c>
      <c r="B35" s="237" t="s">
        <v>1</v>
      </c>
      <c r="C35" s="237" t="s">
        <v>275</v>
      </c>
      <c r="D35" s="237"/>
      <c r="E35" s="237"/>
      <c r="F35" s="237" t="s">
        <v>276</v>
      </c>
      <c r="G35" s="237"/>
      <c r="H35" s="237"/>
      <c r="I35" s="237" t="s">
        <v>120</v>
      </c>
      <c r="J35" s="237"/>
      <c r="K35" s="237"/>
    </row>
    <row r="36" spans="1:11" x14ac:dyDescent="0.2">
      <c r="A36" s="237"/>
      <c r="B36" s="237"/>
      <c r="C36" s="4" t="s">
        <v>441</v>
      </c>
      <c r="D36" s="4" t="s">
        <v>442</v>
      </c>
      <c r="E36" s="4" t="s">
        <v>443</v>
      </c>
      <c r="F36" s="4" t="s">
        <v>441</v>
      </c>
      <c r="G36" s="4" t="s">
        <v>442</v>
      </c>
      <c r="H36" s="4" t="s">
        <v>443</v>
      </c>
      <c r="I36" s="4" t="s">
        <v>441</v>
      </c>
      <c r="J36" s="4" t="s">
        <v>442</v>
      </c>
      <c r="K36" s="4" t="s">
        <v>443</v>
      </c>
    </row>
    <row r="37" spans="1:11" ht="38.25" x14ac:dyDescent="0.2">
      <c r="A37" s="237"/>
      <c r="B37" s="237"/>
      <c r="C37" s="4" t="s">
        <v>80</v>
      </c>
      <c r="D37" s="4" t="s">
        <v>81</v>
      </c>
      <c r="E37" s="4" t="s">
        <v>82</v>
      </c>
      <c r="F37" s="4" t="s">
        <v>80</v>
      </c>
      <c r="G37" s="4" t="s">
        <v>81</v>
      </c>
      <c r="H37" s="4" t="s">
        <v>82</v>
      </c>
      <c r="I37" s="4" t="s">
        <v>80</v>
      </c>
      <c r="J37" s="4" t="s">
        <v>81</v>
      </c>
      <c r="K37" s="4" t="s">
        <v>82</v>
      </c>
    </row>
    <row r="38" spans="1:11" x14ac:dyDescent="0.2">
      <c r="A38" s="4">
        <v>1</v>
      </c>
      <c r="B38" s="4">
        <v>2</v>
      </c>
      <c r="C38" s="4">
        <v>3</v>
      </c>
      <c r="D38" s="4">
        <v>4</v>
      </c>
      <c r="E38" s="4">
        <v>5</v>
      </c>
      <c r="F38" s="4">
        <v>6</v>
      </c>
      <c r="G38" s="4">
        <v>7</v>
      </c>
      <c r="H38" s="4">
        <v>8</v>
      </c>
      <c r="I38" s="4">
        <v>9</v>
      </c>
      <c r="J38" s="4">
        <v>10</v>
      </c>
      <c r="K38" s="4">
        <v>11</v>
      </c>
    </row>
    <row r="39" spans="1:11" x14ac:dyDescent="0.2">
      <c r="A39" s="10" t="s">
        <v>343</v>
      </c>
      <c r="B39" s="4">
        <v>1</v>
      </c>
      <c r="C39" s="10">
        <v>1</v>
      </c>
      <c r="D39" s="114">
        <v>1</v>
      </c>
      <c r="E39" s="114">
        <v>1</v>
      </c>
      <c r="F39" s="10">
        <v>1</v>
      </c>
      <c r="G39" s="114">
        <v>1</v>
      </c>
      <c r="H39" s="114">
        <v>1</v>
      </c>
      <c r="I39" s="8">
        <v>10000</v>
      </c>
      <c r="J39" s="116">
        <v>10000</v>
      </c>
      <c r="K39" s="116">
        <v>10000</v>
      </c>
    </row>
    <row r="40" spans="1:11" x14ac:dyDescent="0.2">
      <c r="A40" s="10" t="s">
        <v>140</v>
      </c>
      <c r="B40" s="4">
        <v>9000</v>
      </c>
      <c r="C40" s="4" t="s">
        <v>11</v>
      </c>
      <c r="D40" s="4" t="s">
        <v>11</v>
      </c>
      <c r="E40" s="4" t="s">
        <v>11</v>
      </c>
      <c r="F40" s="4" t="s">
        <v>11</v>
      </c>
      <c r="G40" s="4" t="s">
        <v>11</v>
      </c>
      <c r="H40" s="4" t="s">
        <v>11</v>
      </c>
      <c r="I40" s="115">
        <f>SUM(I39:I39)</f>
        <v>10000</v>
      </c>
      <c r="J40" s="115">
        <f>SUM(J39:J39)</f>
        <v>10000</v>
      </c>
      <c r="K40" s="115">
        <f>SUM(K39:K39)</f>
        <v>10000</v>
      </c>
    </row>
    <row r="42" spans="1:11" x14ac:dyDescent="0.2">
      <c r="I42" s="50">
        <f>I22+I32+I40</f>
        <v>422500</v>
      </c>
    </row>
  </sheetData>
  <mergeCells count="15">
    <mergeCell ref="A35:A37"/>
    <mergeCell ref="B35:B37"/>
    <mergeCell ref="C35:E35"/>
    <mergeCell ref="F35:H35"/>
    <mergeCell ref="I35:K35"/>
    <mergeCell ref="A26:A28"/>
    <mergeCell ref="B26:B28"/>
    <mergeCell ref="C26:E26"/>
    <mergeCell ref="F26:H26"/>
    <mergeCell ref="I26:K26"/>
    <mergeCell ref="A4:A6"/>
    <mergeCell ref="B4:B6"/>
    <mergeCell ref="C4:E4"/>
    <mergeCell ref="F4:H4"/>
    <mergeCell ref="I4:K4"/>
  </mergeCells>
  <pageMargins left="0.7" right="0.7" top="0.75" bottom="0.75" header="0.3" footer="0.3"/>
  <pageSetup paperSize="9" scale="69" orientation="landscape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topLeftCell="B1" zoomScaleNormal="100" workbookViewId="0">
      <selection activeCell="O36" sqref="O36"/>
    </sheetView>
  </sheetViews>
  <sheetFormatPr defaultRowHeight="12.75" x14ac:dyDescent="0.2"/>
  <cols>
    <col min="1" max="1" width="18.5703125" style="3" customWidth="1"/>
    <col min="2" max="2" width="9.140625" style="3"/>
    <col min="3" max="11" width="18.140625" style="3" customWidth="1"/>
    <col min="12" max="16384" width="9.140625" style="3"/>
  </cols>
  <sheetData>
    <row r="1" spans="1:11" x14ac:dyDescent="0.2">
      <c r="A1" s="3" t="s">
        <v>280</v>
      </c>
    </row>
    <row r="2" spans="1:11" ht="82.5" customHeight="1" x14ac:dyDescent="0.2">
      <c r="A2" s="237" t="s">
        <v>225</v>
      </c>
      <c r="B2" s="237" t="s">
        <v>1</v>
      </c>
      <c r="C2" s="237" t="s">
        <v>278</v>
      </c>
      <c r="D2" s="237"/>
      <c r="E2" s="237"/>
      <c r="F2" s="237" t="s">
        <v>279</v>
      </c>
      <c r="G2" s="237"/>
      <c r="H2" s="237"/>
      <c r="I2" s="237" t="s">
        <v>120</v>
      </c>
      <c r="J2" s="237"/>
      <c r="K2" s="237"/>
    </row>
    <row r="3" spans="1:11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2" t="s">
        <v>443</v>
      </c>
    </row>
    <row r="4" spans="1:11" ht="25.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2" t="s">
        <v>80</v>
      </c>
      <c r="J4" s="2" t="s">
        <v>81</v>
      </c>
      <c r="K4" s="2" t="s">
        <v>82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7"/>
      <c r="B6" s="2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7"/>
      <c r="B7" s="2">
        <v>2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">
      <c r="A9" s="7" t="s">
        <v>140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7"/>
      <c r="J9" s="7"/>
      <c r="K9" s="7"/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6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"/>
  <sheetViews>
    <sheetView zoomScaleNormal="100" workbookViewId="0">
      <selection activeCell="K5" sqref="K5"/>
    </sheetView>
  </sheetViews>
  <sheetFormatPr defaultRowHeight="12.75" x14ac:dyDescent="0.2"/>
  <cols>
    <col min="1" max="1" width="19.5703125" style="3" customWidth="1"/>
    <col min="2" max="2" width="9.140625" style="3"/>
    <col min="3" max="11" width="14.5703125" style="3" customWidth="1"/>
    <col min="12" max="16384" width="9.140625" style="3"/>
  </cols>
  <sheetData>
    <row r="1" spans="1:11" x14ac:dyDescent="0.2">
      <c r="A1" s="3" t="s">
        <v>283</v>
      </c>
    </row>
    <row r="3" spans="1:11" ht="25.5" customHeight="1" x14ac:dyDescent="0.2">
      <c r="A3" s="237" t="s">
        <v>225</v>
      </c>
      <c r="B3" s="237" t="s">
        <v>1</v>
      </c>
      <c r="C3" s="237" t="s">
        <v>281</v>
      </c>
      <c r="D3" s="237"/>
      <c r="E3" s="237"/>
      <c r="F3" s="237" t="s">
        <v>282</v>
      </c>
      <c r="G3" s="237"/>
      <c r="H3" s="237"/>
      <c r="I3" s="237" t="s">
        <v>120</v>
      </c>
      <c r="J3" s="237"/>
      <c r="K3" s="237"/>
    </row>
    <row r="4" spans="1:11" x14ac:dyDescent="0.2">
      <c r="A4" s="237"/>
      <c r="B4" s="237"/>
      <c r="C4" s="2" t="s">
        <v>441</v>
      </c>
      <c r="D4" s="2" t="s">
        <v>442</v>
      </c>
      <c r="E4" s="2" t="s">
        <v>443</v>
      </c>
      <c r="F4" s="2" t="s">
        <v>441</v>
      </c>
      <c r="G4" s="2" t="s">
        <v>442</v>
      </c>
      <c r="H4" s="2" t="s">
        <v>443</v>
      </c>
      <c r="I4" s="2" t="s">
        <v>441</v>
      </c>
      <c r="J4" s="2" t="s">
        <v>442</v>
      </c>
      <c r="K4" s="2" t="s">
        <v>443</v>
      </c>
    </row>
    <row r="5" spans="1:11" ht="38.25" x14ac:dyDescent="0.2">
      <c r="A5" s="237"/>
      <c r="B5" s="237"/>
      <c r="C5" s="2" t="s">
        <v>80</v>
      </c>
      <c r="D5" s="2" t="s">
        <v>81</v>
      </c>
      <c r="E5" s="2" t="s">
        <v>82</v>
      </c>
      <c r="F5" s="2" t="s">
        <v>80</v>
      </c>
      <c r="G5" s="2" t="s">
        <v>81</v>
      </c>
      <c r="H5" s="2" t="s">
        <v>82</v>
      </c>
      <c r="I5" s="2" t="s">
        <v>80</v>
      </c>
      <c r="J5" s="2" t="s">
        <v>81</v>
      </c>
      <c r="K5" s="2" t="s">
        <v>82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7"/>
      <c r="B7" s="2">
        <v>1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A8" s="7"/>
      <c r="B8" s="2">
        <v>2</v>
      </c>
      <c r="C8" s="7"/>
      <c r="D8" s="7"/>
      <c r="E8" s="7"/>
      <c r="F8" s="7"/>
      <c r="G8" s="7"/>
      <c r="H8" s="7"/>
      <c r="I8" s="7"/>
      <c r="J8" s="7"/>
      <c r="K8" s="7"/>
    </row>
    <row r="9" spans="1:1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">
      <c r="A10" s="7" t="s">
        <v>140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7"/>
      <c r="J10" s="7"/>
      <c r="K10" s="7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05"/>
  <sheetViews>
    <sheetView view="pageBreakPreview" topLeftCell="A88" zoomScale="60" zoomScaleNormal="100" workbookViewId="0">
      <selection activeCell="F105" sqref="F105"/>
    </sheetView>
  </sheetViews>
  <sheetFormatPr defaultRowHeight="12.75" x14ac:dyDescent="0.2"/>
  <cols>
    <col min="1" max="1" width="30" style="3" customWidth="1"/>
    <col min="2" max="2" width="9.140625" style="3"/>
    <col min="3" max="9" width="15.140625" style="3" customWidth="1"/>
    <col min="10" max="16384" width="9.140625" style="3"/>
  </cols>
  <sheetData>
    <row r="1" spans="1:8" x14ac:dyDescent="0.2">
      <c r="A1" s="3" t="s">
        <v>347</v>
      </c>
    </row>
    <row r="3" spans="1:8" x14ac:dyDescent="0.2">
      <c r="A3" s="21" t="s">
        <v>493</v>
      </c>
    </row>
    <row r="4" spans="1:8" x14ac:dyDescent="0.2">
      <c r="A4" s="237" t="s">
        <v>225</v>
      </c>
      <c r="B4" s="237" t="s">
        <v>1</v>
      </c>
      <c r="C4" s="237" t="s">
        <v>348</v>
      </c>
      <c r="D4" s="237"/>
      <c r="E4" s="237"/>
      <c r="F4" s="237" t="s">
        <v>349</v>
      </c>
      <c r="G4" s="237"/>
      <c r="H4" s="237"/>
    </row>
    <row r="5" spans="1:8" x14ac:dyDescent="0.2">
      <c r="A5" s="237"/>
      <c r="B5" s="237"/>
      <c r="C5" s="4" t="s">
        <v>441</v>
      </c>
      <c r="D5" s="4" t="s">
        <v>442</v>
      </c>
      <c r="E5" s="4" t="s">
        <v>443</v>
      </c>
      <c r="F5" s="4" t="s">
        <v>441</v>
      </c>
      <c r="G5" s="4" t="s">
        <v>442</v>
      </c>
      <c r="H5" s="4" t="s">
        <v>443</v>
      </c>
    </row>
    <row r="6" spans="1:8" ht="38.25" x14ac:dyDescent="0.2">
      <c r="A6" s="237"/>
      <c r="B6" s="237"/>
      <c r="C6" s="4" t="s">
        <v>80</v>
      </c>
      <c r="D6" s="4" t="s">
        <v>81</v>
      </c>
      <c r="E6" s="4" t="s">
        <v>82</v>
      </c>
      <c r="F6" s="4" t="s">
        <v>80</v>
      </c>
      <c r="G6" s="4" t="s">
        <v>81</v>
      </c>
      <c r="H6" s="4" t="s">
        <v>82</v>
      </c>
    </row>
    <row r="7" spans="1:8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9</v>
      </c>
      <c r="G7" s="4">
        <v>10</v>
      </c>
      <c r="H7" s="4">
        <v>11</v>
      </c>
    </row>
    <row r="8" spans="1:8" ht="25.5" x14ac:dyDescent="0.2">
      <c r="A8" s="51" t="s">
        <v>397</v>
      </c>
      <c r="B8" s="4">
        <v>1</v>
      </c>
      <c r="C8" s="10">
        <v>1</v>
      </c>
      <c r="D8" s="114">
        <v>1</v>
      </c>
      <c r="E8" s="114">
        <v>1</v>
      </c>
      <c r="F8" s="52">
        <v>60000</v>
      </c>
      <c r="G8" s="52">
        <v>60000</v>
      </c>
      <c r="H8" s="52">
        <v>60000</v>
      </c>
    </row>
    <row r="9" spans="1:8" ht="38.25" x14ac:dyDescent="0.2">
      <c r="A9" s="51" t="s">
        <v>398</v>
      </c>
      <c r="B9" s="4">
        <f>B8+1</f>
        <v>2</v>
      </c>
      <c r="C9" s="10">
        <v>1</v>
      </c>
      <c r="D9" s="114">
        <v>1</v>
      </c>
      <c r="E9" s="114">
        <v>1</v>
      </c>
      <c r="F9" s="52">
        <v>24000</v>
      </c>
      <c r="G9" s="52">
        <v>24000</v>
      </c>
      <c r="H9" s="52">
        <v>24000</v>
      </c>
    </row>
    <row r="10" spans="1:8" x14ac:dyDescent="0.2">
      <c r="A10" s="51" t="s">
        <v>366</v>
      </c>
      <c r="B10" s="4">
        <f t="shared" ref="B10:B19" si="0">B9+1</f>
        <v>3</v>
      </c>
      <c r="C10" s="10">
        <v>1</v>
      </c>
      <c r="D10" s="114">
        <v>1</v>
      </c>
      <c r="E10" s="114">
        <v>1</v>
      </c>
      <c r="F10" s="52">
        <v>2000</v>
      </c>
      <c r="G10" s="52">
        <v>2000</v>
      </c>
      <c r="H10" s="52">
        <v>2000</v>
      </c>
    </row>
    <row r="11" spans="1:8" x14ac:dyDescent="0.2">
      <c r="A11" s="51" t="s">
        <v>399</v>
      </c>
      <c r="B11" s="4">
        <f t="shared" si="0"/>
        <v>4</v>
      </c>
      <c r="C11" s="10">
        <v>1</v>
      </c>
      <c r="D11" s="114">
        <v>1</v>
      </c>
      <c r="E11" s="114">
        <v>1</v>
      </c>
      <c r="F11" s="52">
        <v>8000</v>
      </c>
      <c r="G11" s="52">
        <v>8000</v>
      </c>
      <c r="H11" s="52">
        <v>8000</v>
      </c>
    </row>
    <row r="12" spans="1:8" x14ac:dyDescent="0.2">
      <c r="A12" s="51" t="s">
        <v>400</v>
      </c>
      <c r="B12" s="4">
        <f t="shared" si="0"/>
        <v>5</v>
      </c>
      <c r="C12" s="10">
        <v>1</v>
      </c>
      <c r="D12" s="114">
        <v>1</v>
      </c>
      <c r="E12" s="114">
        <v>1</v>
      </c>
      <c r="F12" s="52">
        <v>6000</v>
      </c>
      <c r="G12" s="52">
        <v>6000</v>
      </c>
      <c r="H12" s="52">
        <v>6000</v>
      </c>
    </row>
    <row r="13" spans="1:8" ht="25.5" x14ac:dyDescent="0.2">
      <c r="A13" s="51" t="s">
        <v>401</v>
      </c>
      <c r="B13" s="4">
        <f t="shared" si="0"/>
        <v>6</v>
      </c>
      <c r="C13" s="10">
        <v>1</v>
      </c>
      <c r="D13" s="114">
        <v>1</v>
      </c>
      <c r="E13" s="114">
        <v>1</v>
      </c>
      <c r="F13" s="52">
        <v>20000</v>
      </c>
      <c r="G13" s="52">
        <v>20000</v>
      </c>
      <c r="H13" s="52">
        <v>20000</v>
      </c>
    </row>
    <row r="14" spans="1:8" ht="25.5" x14ac:dyDescent="0.2">
      <c r="A14" s="51" t="s">
        <v>402</v>
      </c>
      <c r="B14" s="4">
        <f t="shared" si="0"/>
        <v>7</v>
      </c>
      <c r="C14" s="10">
        <v>1</v>
      </c>
      <c r="D14" s="114">
        <v>1</v>
      </c>
      <c r="E14" s="114">
        <v>1</v>
      </c>
      <c r="F14" s="52">
        <v>50000</v>
      </c>
      <c r="G14" s="52">
        <v>50000</v>
      </c>
      <c r="H14" s="52">
        <v>50000</v>
      </c>
    </row>
    <row r="15" spans="1:8" x14ac:dyDescent="0.2">
      <c r="A15" s="51" t="s">
        <v>403</v>
      </c>
      <c r="B15" s="4">
        <f t="shared" si="0"/>
        <v>8</v>
      </c>
      <c r="C15" s="10">
        <v>1</v>
      </c>
      <c r="D15" s="114">
        <v>1</v>
      </c>
      <c r="E15" s="114">
        <v>1</v>
      </c>
      <c r="F15" s="52">
        <v>10000</v>
      </c>
      <c r="G15" s="52">
        <v>10000</v>
      </c>
      <c r="H15" s="52">
        <v>10000</v>
      </c>
    </row>
    <row r="16" spans="1:8" x14ac:dyDescent="0.2">
      <c r="A16" s="33" t="s">
        <v>404</v>
      </c>
      <c r="B16" s="4">
        <f t="shared" si="0"/>
        <v>9</v>
      </c>
      <c r="C16" s="10">
        <v>1</v>
      </c>
      <c r="D16" s="114">
        <v>1</v>
      </c>
      <c r="E16" s="114">
        <v>1</v>
      </c>
      <c r="F16" s="55">
        <v>8000</v>
      </c>
      <c r="G16" s="55">
        <v>8000</v>
      </c>
      <c r="H16" s="55">
        <v>8000</v>
      </c>
    </row>
    <row r="17" spans="1:8" x14ac:dyDescent="0.2">
      <c r="A17" s="10"/>
      <c r="B17" s="4">
        <v>10</v>
      </c>
      <c r="C17" s="10">
        <v>1</v>
      </c>
      <c r="D17" s="10"/>
      <c r="E17" s="10"/>
      <c r="F17" s="8"/>
      <c r="G17" s="8"/>
      <c r="H17" s="8"/>
    </row>
    <row r="18" spans="1:8" x14ac:dyDescent="0.2">
      <c r="A18" s="10"/>
      <c r="B18" s="4">
        <f t="shared" si="0"/>
        <v>11</v>
      </c>
      <c r="C18" s="10">
        <v>1</v>
      </c>
      <c r="D18" s="10"/>
      <c r="E18" s="10"/>
      <c r="F18" s="8"/>
      <c r="G18" s="8"/>
      <c r="H18" s="8"/>
    </row>
    <row r="19" spans="1:8" x14ac:dyDescent="0.2">
      <c r="A19" s="10"/>
      <c r="B19" s="4">
        <f t="shared" si="0"/>
        <v>12</v>
      </c>
      <c r="C19" s="10">
        <v>1</v>
      </c>
      <c r="D19" s="10"/>
      <c r="E19" s="10"/>
      <c r="F19" s="8"/>
      <c r="G19" s="8"/>
      <c r="H19" s="8"/>
    </row>
    <row r="20" spans="1:8" x14ac:dyDescent="0.2">
      <c r="A20" s="10" t="s">
        <v>140</v>
      </c>
      <c r="B20" s="4">
        <v>9000</v>
      </c>
      <c r="C20" s="4" t="s">
        <v>11</v>
      </c>
      <c r="D20" s="4" t="s">
        <v>11</v>
      </c>
      <c r="E20" s="4" t="s">
        <v>11</v>
      </c>
      <c r="F20" s="20">
        <f>SUM(F8:F19)</f>
        <v>188000</v>
      </c>
      <c r="G20" s="115">
        <f>SUM(G8:G19)</f>
        <v>188000</v>
      </c>
      <c r="H20" s="115">
        <f>SUM(H8:H19)</f>
        <v>188000</v>
      </c>
    </row>
    <row r="22" spans="1:8" x14ac:dyDescent="0.2">
      <c r="A22" s="56" t="s">
        <v>313</v>
      </c>
    </row>
    <row r="23" spans="1:8" x14ac:dyDescent="0.2">
      <c r="A23" s="237" t="s">
        <v>225</v>
      </c>
      <c r="B23" s="237" t="s">
        <v>1</v>
      </c>
      <c r="C23" s="237" t="s">
        <v>348</v>
      </c>
      <c r="D23" s="237"/>
      <c r="E23" s="237"/>
      <c r="F23" s="237" t="s">
        <v>349</v>
      </c>
      <c r="G23" s="237"/>
      <c r="H23" s="237"/>
    </row>
    <row r="24" spans="1:8" x14ac:dyDescent="0.2">
      <c r="A24" s="237"/>
      <c r="B24" s="237"/>
      <c r="C24" s="4" t="s">
        <v>441</v>
      </c>
      <c r="D24" s="4" t="s">
        <v>442</v>
      </c>
      <c r="E24" s="4" t="s">
        <v>443</v>
      </c>
      <c r="F24" s="4" t="s">
        <v>441</v>
      </c>
      <c r="G24" s="4" t="s">
        <v>442</v>
      </c>
      <c r="H24" s="4" t="s">
        <v>443</v>
      </c>
    </row>
    <row r="25" spans="1:8" ht="38.25" x14ac:dyDescent="0.2">
      <c r="A25" s="237"/>
      <c r="B25" s="237"/>
      <c r="C25" s="4" t="s">
        <v>80</v>
      </c>
      <c r="D25" s="4" t="s">
        <v>81</v>
      </c>
      <c r="E25" s="4" t="s">
        <v>82</v>
      </c>
      <c r="F25" s="4" t="s">
        <v>80</v>
      </c>
      <c r="G25" s="4" t="s">
        <v>81</v>
      </c>
      <c r="H25" s="4" t="s">
        <v>82</v>
      </c>
    </row>
    <row r="26" spans="1:8" x14ac:dyDescent="0.2">
      <c r="A26" s="4">
        <v>1</v>
      </c>
      <c r="B26" s="4">
        <v>2</v>
      </c>
      <c r="C26" s="4">
        <v>3</v>
      </c>
      <c r="D26" s="4">
        <v>4</v>
      </c>
      <c r="E26" s="4">
        <v>5</v>
      </c>
      <c r="F26" s="4">
        <v>9</v>
      </c>
      <c r="G26" s="4">
        <v>10</v>
      </c>
      <c r="H26" s="4">
        <v>11</v>
      </c>
    </row>
    <row r="27" spans="1:8" ht="18" customHeight="1" x14ac:dyDescent="0.2">
      <c r="A27" s="51" t="s">
        <v>405</v>
      </c>
      <c r="B27" s="44">
        <v>1</v>
      </c>
      <c r="C27" s="44">
        <v>2</v>
      </c>
      <c r="D27" s="113">
        <v>2</v>
      </c>
      <c r="E27" s="113">
        <v>2</v>
      </c>
      <c r="F27" s="52">
        <v>10000</v>
      </c>
      <c r="G27" s="52">
        <v>10000</v>
      </c>
      <c r="H27" s="52">
        <v>10000</v>
      </c>
    </row>
    <row r="28" spans="1:8" ht="25.5" x14ac:dyDescent="0.2">
      <c r="A28" s="51" t="s">
        <v>406</v>
      </c>
      <c r="B28" s="44">
        <v>2</v>
      </c>
      <c r="C28" s="44">
        <v>1</v>
      </c>
      <c r="D28" s="113">
        <v>1</v>
      </c>
      <c r="E28" s="113">
        <v>1</v>
      </c>
      <c r="F28" s="52">
        <v>60000</v>
      </c>
      <c r="G28" s="52">
        <v>60000</v>
      </c>
      <c r="H28" s="52">
        <v>60000</v>
      </c>
    </row>
    <row r="29" spans="1:8" ht="18" customHeight="1" x14ac:dyDescent="0.2">
      <c r="A29" s="51" t="s">
        <v>366</v>
      </c>
      <c r="B29" s="44">
        <v>3</v>
      </c>
      <c r="C29" s="44">
        <v>1</v>
      </c>
      <c r="D29" s="113">
        <v>1</v>
      </c>
      <c r="E29" s="113">
        <v>1</v>
      </c>
      <c r="F29" s="52">
        <v>2500</v>
      </c>
      <c r="G29" s="52">
        <v>2500</v>
      </c>
      <c r="H29" s="52">
        <v>2500</v>
      </c>
    </row>
    <row r="30" spans="1:8" ht="25.5" x14ac:dyDescent="0.2">
      <c r="A30" s="51" t="s">
        <v>364</v>
      </c>
      <c r="B30" s="4">
        <v>4</v>
      </c>
      <c r="C30" s="113">
        <v>1</v>
      </c>
      <c r="D30" s="113">
        <v>1</v>
      </c>
      <c r="E30" s="113">
        <v>1</v>
      </c>
      <c r="F30" s="52">
        <v>30000</v>
      </c>
      <c r="G30" s="52">
        <v>30000</v>
      </c>
      <c r="H30" s="52">
        <v>30000</v>
      </c>
    </row>
    <row r="31" spans="1:8" x14ac:dyDescent="0.2">
      <c r="A31" s="10" t="s">
        <v>140</v>
      </c>
      <c r="B31" s="4">
        <v>9000</v>
      </c>
      <c r="C31" s="4" t="s">
        <v>11</v>
      </c>
      <c r="D31" s="4" t="s">
        <v>11</v>
      </c>
      <c r="E31" s="4" t="s">
        <v>11</v>
      </c>
      <c r="F31" s="20">
        <f>SUM(F27:F30)</f>
        <v>102500</v>
      </c>
      <c r="G31" s="115">
        <f t="shared" ref="G31:H31" si="1">SUM(G27:G30)</f>
        <v>102500</v>
      </c>
      <c r="H31" s="115">
        <f t="shared" si="1"/>
        <v>102500</v>
      </c>
    </row>
    <row r="33" spans="1:8" x14ac:dyDescent="0.2">
      <c r="A33" s="21" t="s">
        <v>523</v>
      </c>
    </row>
    <row r="34" spans="1:8" x14ac:dyDescent="0.2">
      <c r="A34" s="237" t="s">
        <v>225</v>
      </c>
      <c r="B34" s="237" t="s">
        <v>1</v>
      </c>
      <c r="C34" s="237" t="s">
        <v>348</v>
      </c>
      <c r="D34" s="237"/>
      <c r="E34" s="237"/>
      <c r="F34" s="237" t="s">
        <v>349</v>
      </c>
      <c r="G34" s="237"/>
      <c r="H34" s="237"/>
    </row>
    <row r="35" spans="1:8" x14ac:dyDescent="0.2">
      <c r="A35" s="237"/>
      <c r="B35" s="237"/>
      <c r="C35" s="4" t="s">
        <v>441</v>
      </c>
      <c r="D35" s="4" t="s">
        <v>442</v>
      </c>
      <c r="E35" s="4" t="s">
        <v>443</v>
      </c>
      <c r="F35" s="4" t="s">
        <v>441</v>
      </c>
      <c r="G35" s="4" t="s">
        <v>442</v>
      </c>
      <c r="H35" s="4" t="s">
        <v>443</v>
      </c>
    </row>
    <row r="36" spans="1:8" ht="38.25" x14ac:dyDescent="0.2">
      <c r="A36" s="237"/>
      <c r="B36" s="237"/>
      <c r="C36" s="4" t="s">
        <v>80</v>
      </c>
      <c r="D36" s="4" t="s">
        <v>81</v>
      </c>
      <c r="E36" s="4" t="s">
        <v>82</v>
      </c>
      <c r="F36" s="4" t="s">
        <v>80</v>
      </c>
      <c r="G36" s="4" t="s">
        <v>81</v>
      </c>
      <c r="H36" s="4" t="s">
        <v>82</v>
      </c>
    </row>
    <row r="37" spans="1:8" x14ac:dyDescent="0.2">
      <c r="A37" s="4">
        <v>1</v>
      </c>
      <c r="B37" s="4">
        <v>2</v>
      </c>
      <c r="C37" s="4">
        <v>3</v>
      </c>
      <c r="D37" s="4">
        <v>4</v>
      </c>
      <c r="E37" s="4">
        <v>5</v>
      </c>
      <c r="F37" s="4">
        <v>9</v>
      </c>
      <c r="G37" s="4">
        <v>10</v>
      </c>
      <c r="H37" s="4">
        <v>11</v>
      </c>
    </row>
    <row r="38" spans="1:8" ht="15" x14ac:dyDescent="0.2">
      <c r="A38" s="62" t="s">
        <v>366</v>
      </c>
      <c r="B38" s="4">
        <v>1</v>
      </c>
      <c r="C38" s="10">
        <v>1</v>
      </c>
      <c r="D38" s="114">
        <v>1</v>
      </c>
      <c r="E38" s="114">
        <v>1</v>
      </c>
      <c r="F38" s="73">
        <v>8000</v>
      </c>
      <c r="G38" s="73">
        <v>8000</v>
      </c>
      <c r="H38" s="73">
        <v>8000</v>
      </c>
    </row>
    <row r="39" spans="1:8" ht="15" x14ac:dyDescent="0.2">
      <c r="A39" s="63" t="s">
        <v>399</v>
      </c>
      <c r="B39" s="4">
        <f t="shared" ref="B39:B40" si="2">B38+1</f>
        <v>2</v>
      </c>
      <c r="C39" s="10">
        <v>1</v>
      </c>
      <c r="D39" s="114">
        <v>1</v>
      </c>
      <c r="E39" s="114">
        <v>1</v>
      </c>
      <c r="F39" s="74">
        <v>60000</v>
      </c>
      <c r="G39" s="74">
        <v>60000</v>
      </c>
      <c r="H39" s="74">
        <v>60000</v>
      </c>
    </row>
    <row r="40" spans="1:8" ht="30" x14ac:dyDescent="0.2">
      <c r="A40" s="64" t="s">
        <v>407</v>
      </c>
      <c r="B40" s="4">
        <f t="shared" si="2"/>
        <v>3</v>
      </c>
      <c r="C40" s="10">
        <v>2</v>
      </c>
      <c r="D40" s="114">
        <v>2</v>
      </c>
      <c r="E40" s="114">
        <v>2</v>
      </c>
      <c r="F40" s="73">
        <v>40000</v>
      </c>
      <c r="G40" s="73">
        <v>40000</v>
      </c>
      <c r="H40" s="73">
        <v>40000</v>
      </c>
    </row>
    <row r="41" spans="1:8" ht="19.5" customHeight="1" x14ac:dyDescent="0.2">
      <c r="A41" s="10" t="s">
        <v>140</v>
      </c>
      <c r="B41" s="4">
        <v>9000</v>
      </c>
      <c r="C41" s="4" t="s">
        <v>11</v>
      </c>
      <c r="D41" s="4" t="s">
        <v>11</v>
      </c>
      <c r="E41" s="4" t="s">
        <v>11</v>
      </c>
      <c r="F41" s="20">
        <f>SUM(F38:F40)</f>
        <v>108000</v>
      </c>
      <c r="G41" s="115">
        <f>SUM(G38:G40)</f>
        <v>108000</v>
      </c>
      <c r="H41" s="115">
        <f>SUM(H38:H40)</f>
        <v>108000</v>
      </c>
    </row>
    <row r="43" spans="1:8" x14ac:dyDescent="0.2">
      <c r="A43" s="21" t="s">
        <v>525</v>
      </c>
    </row>
    <row r="44" spans="1:8" x14ac:dyDescent="0.2">
      <c r="A44" s="237" t="s">
        <v>225</v>
      </c>
      <c r="B44" s="237" t="s">
        <v>1</v>
      </c>
      <c r="C44" s="237" t="s">
        <v>348</v>
      </c>
      <c r="D44" s="237"/>
      <c r="E44" s="237"/>
      <c r="F44" s="237" t="s">
        <v>349</v>
      </c>
      <c r="G44" s="237"/>
      <c r="H44" s="237"/>
    </row>
    <row r="45" spans="1:8" x14ac:dyDescent="0.2">
      <c r="A45" s="237"/>
      <c r="B45" s="237"/>
      <c r="C45" s="4" t="s">
        <v>441</v>
      </c>
      <c r="D45" s="4" t="s">
        <v>442</v>
      </c>
      <c r="E45" s="4" t="s">
        <v>443</v>
      </c>
      <c r="F45" s="4" t="s">
        <v>441</v>
      </c>
      <c r="G45" s="4" t="s">
        <v>442</v>
      </c>
      <c r="H45" s="4" t="s">
        <v>443</v>
      </c>
    </row>
    <row r="46" spans="1:8" ht="38.25" x14ac:dyDescent="0.2">
      <c r="A46" s="237"/>
      <c r="B46" s="237"/>
      <c r="C46" s="4" t="s">
        <v>80</v>
      </c>
      <c r="D46" s="4" t="s">
        <v>81</v>
      </c>
      <c r="E46" s="4" t="s">
        <v>82</v>
      </c>
      <c r="F46" s="4" t="s">
        <v>80</v>
      </c>
      <c r="G46" s="4" t="s">
        <v>81</v>
      </c>
      <c r="H46" s="4" t="s">
        <v>82</v>
      </c>
    </row>
    <row r="47" spans="1:8" x14ac:dyDescent="0.2">
      <c r="A47" s="4">
        <v>1</v>
      </c>
      <c r="B47" s="4">
        <v>2</v>
      </c>
      <c r="C47" s="4">
        <v>3</v>
      </c>
      <c r="D47" s="4">
        <v>4</v>
      </c>
      <c r="E47" s="4">
        <v>5</v>
      </c>
      <c r="F47" s="4">
        <v>9</v>
      </c>
      <c r="G47" s="4">
        <v>10</v>
      </c>
      <c r="H47" s="4">
        <v>11</v>
      </c>
    </row>
    <row r="48" spans="1:8" ht="15" x14ac:dyDescent="0.25">
      <c r="A48" s="70" t="s">
        <v>366</v>
      </c>
      <c r="B48" s="4">
        <v>1</v>
      </c>
      <c r="C48" s="10">
        <v>1</v>
      </c>
      <c r="D48" s="114">
        <v>1</v>
      </c>
      <c r="E48" s="114">
        <v>1</v>
      </c>
      <c r="F48" s="73">
        <v>1300</v>
      </c>
      <c r="G48" s="73">
        <v>1300</v>
      </c>
      <c r="H48" s="73">
        <v>1300</v>
      </c>
    </row>
    <row r="49" spans="1:8" ht="75" x14ac:dyDescent="0.25">
      <c r="A49" s="71" t="s">
        <v>408</v>
      </c>
      <c r="B49" s="4">
        <f t="shared" ref="B49:B50" si="3">B48+1</f>
        <v>2</v>
      </c>
      <c r="C49" s="10">
        <v>1</v>
      </c>
      <c r="D49" s="114">
        <v>1</v>
      </c>
      <c r="E49" s="114">
        <v>1</v>
      </c>
      <c r="F49" s="75">
        <v>9000</v>
      </c>
      <c r="G49" s="75">
        <v>9000</v>
      </c>
      <c r="H49" s="75">
        <v>9000</v>
      </c>
    </row>
    <row r="50" spans="1:8" ht="15" x14ac:dyDescent="0.25">
      <c r="A50" s="72" t="s">
        <v>399</v>
      </c>
      <c r="B50" s="4">
        <f t="shared" si="3"/>
        <v>3</v>
      </c>
      <c r="C50" s="10">
        <v>1</v>
      </c>
      <c r="D50" s="114">
        <v>1</v>
      </c>
      <c r="E50" s="114">
        <v>1</v>
      </c>
      <c r="F50" s="74">
        <v>11000</v>
      </c>
      <c r="G50" s="74">
        <v>11000</v>
      </c>
      <c r="H50" s="74">
        <v>11000</v>
      </c>
    </row>
    <row r="51" spans="1:8" ht="17.25" customHeight="1" x14ac:dyDescent="0.2">
      <c r="A51" s="10" t="s">
        <v>140</v>
      </c>
      <c r="B51" s="4">
        <v>9000</v>
      </c>
      <c r="C51" s="4" t="s">
        <v>11</v>
      </c>
      <c r="D51" s="4" t="s">
        <v>11</v>
      </c>
      <c r="E51" s="4" t="s">
        <v>11</v>
      </c>
      <c r="F51" s="20">
        <f>SUM(F48:F50)</f>
        <v>21300</v>
      </c>
      <c r="G51" s="115">
        <f>SUM(G48:G50)</f>
        <v>21300</v>
      </c>
      <c r="H51" s="115">
        <f>SUM(H48:H50)</f>
        <v>21300</v>
      </c>
    </row>
    <row r="52" spans="1:8" ht="17.25" customHeight="1" x14ac:dyDescent="0.2">
      <c r="A52" s="148"/>
      <c r="B52" s="136"/>
      <c r="C52" s="136"/>
      <c r="D52" s="136"/>
      <c r="E52" s="136"/>
      <c r="F52" s="151"/>
      <c r="G52" s="151"/>
      <c r="H52" s="151"/>
    </row>
    <row r="54" spans="1:8" x14ac:dyDescent="0.2">
      <c r="A54" s="21" t="s">
        <v>526</v>
      </c>
    </row>
    <row r="55" spans="1:8" x14ac:dyDescent="0.2">
      <c r="A55" s="237" t="s">
        <v>225</v>
      </c>
      <c r="B55" s="237" t="s">
        <v>1</v>
      </c>
      <c r="C55" s="237" t="s">
        <v>348</v>
      </c>
      <c r="D55" s="237"/>
      <c r="E55" s="237"/>
      <c r="F55" s="237" t="s">
        <v>349</v>
      </c>
      <c r="G55" s="237"/>
      <c r="H55" s="237"/>
    </row>
    <row r="56" spans="1:8" x14ac:dyDescent="0.2">
      <c r="A56" s="237"/>
      <c r="B56" s="237"/>
      <c r="C56" s="4" t="s">
        <v>441</v>
      </c>
      <c r="D56" s="4" t="s">
        <v>442</v>
      </c>
      <c r="E56" s="4" t="s">
        <v>443</v>
      </c>
      <c r="F56" s="4" t="s">
        <v>441</v>
      </c>
      <c r="G56" s="4" t="s">
        <v>442</v>
      </c>
      <c r="H56" s="4" t="s">
        <v>443</v>
      </c>
    </row>
    <row r="57" spans="1:8" ht="38.25" x14ac:dyDescent="0.2">
      <c r="A57" s="237"/>
      <c r="B57" s="237"/>
      <c r="C57" s="4" t="s">
        <v>80</v>
      </c>
      <c r="D57" s="4" t="s">
        <v>81</v>
      </c>
      <c r="E57" s="4" t="s">
        <v>82</v>
      </c>
      <c r="F57" s="4" t="s">
        <v>80</v>
      </c>
      <c r="G57" s="4" t="s">
        <v>81</v>
      </c>
      <c r="H57" s="4" t="s">
        <v>82</v>
      </c>
    </row>
    <row r="58" spans="1:8" x14ac:dyDescent="0.2">
      <c r="A58" s="4">
        <v>1</v>
      </c>
      <c r="B58" s="4">
        <v>2</v>
      </c>
      <c r="C58" s="4">
        <v>3</v>
      </c>
      <c r="D58" s="4">
        <v>4</v>
      </c>
      <c r="E58" s="4">
        <v>5</v>
      </c>
      <c r="F58" s="4">
        <v>9</v>
      </c>
      <c r="G58" s="4">
        <v>10</v>
      </c>
      <c r="H58" s="4">
        <v>11</v>
      </c>
    </row>
    <row r="59" spans="1:8" ht="15" x14ac:dyDescent="0.2">
      <c r="A59" s="65" t="s">
        <v>366</v>
      </c>
      <c r="B59" s="4">
        <v>1</v>
      </c>
      <c r="C59" s="10">
        <v>1</v>
      </c>
      <c r="D59" s="118">
        <v>1</v>
      </c>
      <c r="E59" s="118">
        <v>1</v>
      </c>
      <c r="F59" s="68">
        <v>2000</v>
      </c>
      <c r="G59" s="68">
        <v>2000</v>
      </c>
      <c r="H59" s="68">
        <v>2000</v>
      </c>
    </row>
    <row r="60" spans="1:8" ht="15" x14ac:dyDescent="0.2">
      <c r="A60" s="66" t="s">
        <v>399</v>
      </c>
      <c r="B60" s="47">
        <v>2</v>
      </c>
      <c r="C60" s="48">
        <v>2</v>
      </c>
      <c r="D60" s="118">
        <v>2</v>
      </c>
      <c r="E60" s="118">
        <v>2</v>
      </c>
      <c r="F60" s="69">
        <v>16900</v>
      </c>
      <c r="G60" s="69">
        <v>16900</v>
      </c>
      <c r="H60" s="69">
        <v>16900</v>
      </c>
    </row>
    <row r="61" spans="1:8" ht="30" x14ac:dyDescent="0.2">
      <c r="A61" s="67" t="s">
        <v>407</v>
      </c>
      <c r="B61" s="4">
        <v>3</v>
      </c>
      <c r="C61" s="10">
        <v>1</v>
      </c>
      <c r="D61" s="118">
        <v>1</v>
      </c>
      <c r="E61" s="118">
        <v>1</v>
      </c>
      <c r="F61" s="68">
        <v>1100</v>
      </c>
      <c r="G61" s="68">
        <v>1100</v>
      </c>
      <c r="H61" s="68">
        <v>1100</v>
      </c>
    </row>
    <row r="62" spans="1:8" ht="15" customHeight="1" x14ac:dyDescent="0.2">
      <c r="A62" s="10" t="s">
        <v>140</v>
      </c>
      <c r="B62" s="4">
        <v>9000</v>
      </c>
      <c r="C62" s="4" t="s">
        <v>11</v>
      </c>
      <c r="D62" s="4" t="s">
        <v>11</v>
      </c>
      <c r="E62" s="4" t="s">
        <v>11</v>
      </c>
      <c r="F62" s="20">
        <f>SUM(F59:F61)</f>
        <v>20000</v>
      </c>
      <c r="G62" s="119">
        <f>SUM(G59:G61)</f>
        <v>20000</v>
      </c>
      <c r="H62" s="119">
        <f>SUM(H59:H61)</f>
        <v>20000</v>
      </c>
    </row>
    <row r="64" spans="1:8" x14ac:dyDescent="0.2">
      <c r="A64" s="21" t="s">
        <v>527</v>
      </c>
    </row>
    <row r="65" spans="1:8" x14ac:dyDescent="0.2">
      <c r="A65" s="237" t="s">
        <v>225</v>
      </c>
      <c r="B65" s="237" t="s">
        <v>1</v>
      </c>
      <c r="C65" s="237" t="s">
        <v>348</v>
      </c>
      <c r="D65" s="237"/>
      <c r="E65" s="237"/>
      <c r="F65" s="237" t="s">
        <v>349</v>
      </c>
      <c r="G65" s="237"/>
      <c r="H65" s="237"/>
    </row>
    <row r="66" spans="1:8" x14ac:dyDescent="0.2">
      <c r="A66" s="237"/>
      <c r="B66" s="237"/>
      <c r="C66" s="4" t="s">
        <v>441</v>
      </c>
      <c r="D66" s="4" t="s">
        <v>442</v>
      </c>
      <c r="E66" s="4" t="s">
        <v>443</v>
      </c>
      <c r="F66" s="4" t="s">
        <v>441</v>
      </c>
      <c r="G66" s="4" t="s">
        <v>442</v>
      </c>
      <c r="H66" s="4" t="s">
        <v>443</v>
      </c>
    </row>
    <row r="67" spans="1:8" ht="38.25" x14ac:dyDescent="0.2">
      <c r="A67" s="237"/>
      <c r="B67" s="237"/>
      <c r="C67" s="4" t="s">
        <v>80</v>
      </c>
      <c r="D67" s="4" t="s">
        <v>81</v>
      </c>
      <c r="E67" s="4" t="s">
        <v>82</v>
      </c>
      <c r="F67" s="4" t="s">
        <v>80</v>
      </c>
      <c r="G67" s="4" t="s">
        <v>81</v>
      </c>
      <c r="H67" s="4" t="s">
        <v>82</v>
      </c>
    </row>
    <row r="68" spans="1:8" x14ac:dyDescent="0.2">
      <c r="A68" s="4">
        <v>1</v>
      </c>
      <c r="B68" s="4">
        <v>2</v>
      </c>
      <c r="C68" s="4">
        <v>3</v>
      </c>
      <c r="D68" s="4">
        <v>4</v>
      </c>
      <c r="E68" s="4">
        <v>5</v>
      </c>
      <c r="F68" s="4">
        <v>9</v>
      </c>
      <c r="G68" s="4">
        <v>10</v>
      </c>
      <c r="H68" s="4">
        <v>11</v>
      </c>
    </row>
    <row r="69" spans="1:8" x14ac:dyDescent="0.2">
      <c r="A69" s="10" t="s">
        <v>362</v>
      </c>
      <c r="B69" s="4">
        <v>1</v>
      </c>
      <c r="C69" s="10">
        <v>1</v>
      </c>
      <c r="D69" s="118">
        <v>1</v>
      </c>
      <c r="E69" s="118">
        <v>1</v>
      </c>
      <c r="F69" s="8">
        <v>7200</v>
      </c>
      <c r="G69" s="120">
        <v>7200</v>
      </c>
      <c r="H69" s="120">
        <v>7200</v>
      </c>
    </row>
    <row r="70" spans="1:8" x14ac:dyDescent="0.2">
      <c r="A70" s="10" t="s">
        <v>366</v>
      </c>
      <c r="B70" s="4">
        <f t="shared" ref="B70" si="4">B69+1</f>
        <v>2</v>
      </c>
      <c r="C70" s="10">
        <v>1</v>
      </c>
      <c r="D70" s="118">
        <v>1</v>
      </c>
      <c r="E70" s="118">
        <v>1</v>
      </c>
      <c r="F70" s="8">
        <v>3500</v>
      </c>
      <c r="G70" s="120">
        <v>3500</v>
      </c>
      <c r="H70" s="120">
        <v>3500</v>
      </c>
    </row>
    <row r="71" spans="1:8" ht="17.25" customHeight="1" x14ac:dyDescent="0.2">
      <c r="A71" s="10" t="s">
        <v>140</v>
      </c>
      <c r="B71" s="4">
        <v>9000</v>
      </c>
      <c r="C71" s="4" t="s">
        <v>11</v>
      </c>
      <c r="D71" s="4" t="s">
        <v>11</v>
      </c>
      <c r="E71" s="4" t="s">
        <v>11</v>
      </c>
      <c r="F71" s="20">
        <f>SUM(F69:F70)</f>
        <v>10700</v>
      </c>
      <c r="G71" s="119">
        <f>SUM(G69:G70)</f>
        <v>10700</v>
      </c>
      <c r="H71" s="119">
        <f>SUM(H69:H70)</f>
        <v>10700</v>
      </c>
    </row>
    <row r="73" spans="1:8" x14ac:dyDescent="0.2">
      <c r="A73" s="81" t="s">
        <v>540</v>
      </c>
      <c r="B73" s="21"/>
    </row>
    <row r="74" spans="1:8" x14ac:dyDescent="0.2">
      <c r="A74" s="237" t="s">
        <v>225</v>
      </c>
      <c r="B74" s="237" t="s">
        <v>1</v>
      </c>
      <c r="C74" s="237" t="s">
        <v>348</v>
      </c>
      <c r="D74" s="237"/>
      <c r="E74" s="237"/>
      <c r="F74" s="237" t="s">
        <v>349</v>
      </c>
      <c r="G74" s="237"/>
      <c r="H74" s="237"/>
    </row>
    <row r="75" spans="1:8" x14ac:dyDescent="0.2">
      <c r="A75" s="237"/>
      <c r="B75" s="237"/>
      <c r="C75" s="4" t="s">
        <v>441</v>
      </c>
      <c r="D75" s="4" t="s">
        <v>442</v>
      </c>
      <c r="E75" s="4" t="s">
        <v>443</v>
      </c>
      <c r="F75" s="4" t="s">
        <v>441</v>
      </c>
      <c r="G75" s="4" t="s">
        <v>442</v>
      </c>
      <c r="H75" s="4" t="s">
        <v>443</v>
      </c>
    </row>
    <row r="76" spans="1:8" ht="38.25" x14ac:dyDescent="0.2">
      <c r="A76" s="237"/>
      <c r="B76" s="237"/>
      <c r="C76" s="4" t="s">
        <v>80</v>
      </c>
      <c r="D76" s="4" t="s">
        <v>81</v>
      </c>
      <c r="E76" s="4" t="s">
        <v>82</v>
      </c>
      <c r="F76" s="4" t="s">
        <v>80</v>
      </c>
      <c r="G76" s="4" t="s">
        <v>81</v>
      </c>
      <c r="H76" s="4" t="s">
        <v>82</v>
      </c>
    </row>
    <row r="77" spans="1:8" x14ac:dyDescent="0.2">
      <c r="A77" s="4">
        <v>1</v>
      </c>
      <c r="B77" s="4">
        <v>2</v>
      </c>
      <c r="C77" s="4">
        <v>3</v>
      </c>
      <c r="D77" s="4">
        <v>4</v>
      </c>
      <c r="E77" s="4">
        <v>5</v>
      </c>
      <c r="F77" s="4">
        <v>9</v>
      </c>
      <c r="G77" s="4">
        <v>10</v>
      </c>
      <c r="H77" s="4">
        <v>11</v>
      </c>
    </row>
    <row r="78" spans="1:8" ht="17.25" customHeight="1" x14ac:dyDescent="0.2">
      <c r="A78" s="10" t="s">
        <v>465</v>
      </c>
      <c r="B78" s="4">
        <v>1</v>
      </c>
      <c r="C78" s="10">
        <v>1</v>
      </c>
      <c r="D78" s="118">
        <v>1</v>
      </c>
      <c r="E78" s="118">
        <v>1</v>
      </c>
      <c r="F78" s="8">
        <v>252909</v>
      </c>
      <c r="G78" s="120">
        <v>252909</v>
      </c>
      <c r="H78" s="120">
        <v>252909</v>
      </c>
    </row>
    <row r="79" spans="1:8" x14ac:dyDescent="0.2">
      <c r="A79" s="10"/>
      <c r="B79" s="4">
        <f t="shared" ref="B79" si="5">B78+1</f>
        <v>2</v>
      </c>
      <c r="C79" s="10"/>
      <c r="D79" s="10"/>
      <c r="E79" s="10"/>
      <c r="F79" s="8"/>
      <c r="G79" s="8"/>
      <c r="H79" s="8"/>
    </row>
    <row r="80" spans="1:8" x14ac:dyDescent="0.2">
      <c r="A80" s="10" t="s">
        <v>140</v>
      </c>
      <c r="B80" s="4">
        <v>9000</v>
      </c>
      <c r="C80" s="4" t="s">
        <v>11</v>
      </c>
      <c r="D80" s="4" t="s">
        <v>11</v>
      </c>
      <c r="E80" s="4" t="s">
        <v>11</v>
      </c>
      <c r="F80" s="89">
        <f>SUM(F78:F79)</f>
        <v>252909</v>
      </c>
      <c r="G80" s="119">
        <f>SUM(G78:G79)</f>
        <v>252909</v>
      </c>
      <c r="H80" s="119">
        <f>SUM(H78:H79)</f>
        <v>252909</v>
      </c>
    </row>
    <row r="81" spans="1:8" x14ac:dyDescent="0.2">
      <c r="A81" s="148"/>
      <c r="B81" s="136"/>
      <c r="C81" s="136"/>
      <c r="D81" s="136"/>
      <c r="E81" s="136"/>
      <c r="F81" s="151"/>
      <c r="G81" s="151"/>
      <c r="H81" s="151"/>
    </row>
    <row r="82" spans="1:8" x14ac:dyDescent="0.2">
      <c r="A82" s="148"/>
      <c r="B82" s="136"/>
      <c r="C82" s="136"/>
      <c r="D82" s="136"/>
      <c r="E82" s="136"/>
      <c r="F82" s="151"/>
      <c r="G82" s="151"/>
      <c r="H82" s="151"/>
    </row>
    <row r="83" spans="1:8" x14ac:dyDescent="0.2">
      <c r="A83" s="148"/>
      <c r="B83" s="136"/>
      <c r="C83" s="136"/>
      <c r="D83" s="136"/>
      <c r="E83" s="136"/>
      <c r="F83" s="151"/>
      <c r="G83" s="151"/>
      <c r="H83" s="151"/>
    </row>
    <row r="84" spans="1:8" x14ac:dyDescent="0.2">
      <c r="A84" s="148"/>
      <c r="B84" s="136"/>
      <c r="C84" s="136"/>
      <c r="D84" s="136"/>
      <c r="E84" s="136"/>
      <c r="F84" s="151"/>
      <c r="G84" s="151"/>
      <c r="H84" s="151"/>
    </row>
    <row r="85" spans="1:8" x14ac:dyDescent="0.2">
      <c r="A85" s="148"/>
      <c r="B85" s="136"/>
      <c r="C85" s="136"/>
      <c r="D85" s="136"/>
      <c r="E85" s="136"/>
      <c r="F85" s="151"/>
      <c r="G85" s="151"/>
      <c r="H85" s="151"/>
    </row>
    <row r="87" spans="1:8" x14ac:dyDescent="0.2">
      <c r="A87" s="81" t="s">
        <v>552</v>
      </c>
      <c r="B87" s="21"/>
    </row>
    <row r="88" spans="1:8" x14ac:dyDescent="0.2">
      <c r="A88" s="237" t="s">
        <v>225</v>
      </c>
      <c r="B88" s="237" t="s">
        <v>1</v>
      </c>
      <c r="C88" s="237" t="s">
        <v>348</v>
      </c>
      <c r="D88" s="237"/>
      <c r="E88" s="237"/>
      <c r="F88" s="237" t="s">
        <v>349</v>
      </c>
      <c r="G88" s="237"/>
      <c r="H88" s="237"/>
    </row>
    <row r="89" spans="1:8" x14ac:dyDescent="0.2">
      <c r="A89" s="237"/>
      <c r="B89" s="237"/>
      <c r="C89" s="4" t="s">
        <v>441</v>
      </c>
      <c r="D89" s="4" t="s">
        <v>442</v>
      </c>
      <c r="E89" s="4" t="s">
        <v>443</v>
      </c>
      <c r="F89" s="4" t="s">
        <v>441</v>
      </c>
      <c r="G89" s="4" t="s">
        <v>442</v>
      </c>
      <c r="H89" s="4" t="s">
        <v>443</v>
      </c>
    </row>
    <row r="90" spans="1:8" ht="38.25" x14ac:dyDescent="0.2">
      <c r="A90" s="237"/>
      <c r="B90" s="237"/>
      <c r="C90" s="4" t="s">
        <v>80</v>
      </c>
      <c r="D90" s="4" t="s">
        <v>81</v>
      </c>
      <c r="E90" s="4" t="s">
        <v>82</v>
      </c>
      <c r="F90" s="4" t="s">
        <v>80</v>
      </c>
      <c r="G90" s="4" t="s">
        <v>81</v>
      </c>
      <c r="H90" s="4" t="s">
        <v>82</v>
      </c>
    </row>
    <row r="91" spans="1:8" x14ac:dyDescent="0.2">
      <c r="A91" s="4">
        <v>1</v>
      </c>
      <c r="B91" s="4">
        <v>2</v>
      </c>
      <c r="C91" s="4">
        <v>3</v>
      </c>
      <c r="D91" s="4">
        <v>4</v>
      </c>
      <c r="E91" s="4">
        <v>5</v>
      </c>
      <c r="F91" s="4">
        <v>9</v>
      </c>
      <c r="G91" s="4">
        <v>10</v>
      </c>
      <c r="H91" s="4">
        <v>11</v>
      </c>
    </row>
    <row r="92" spans="1:8" x14ac:dyDescent="0.2">
      <c r="A92" s="10" t="s">
        <v>466</v>
      </c>
      <c r="B92" s="4">
        <v>1</v>
      </c>
      <c r="C92" s="10">
        <v>1</v>
      </c>
      <c r="D92" s="127">
        <v>1</v>
      </c>
      <c r="E92" s="127">
        <v>1</v>
      </c>
      <c r="F92" s="8">
        <v>108418</v>
      </c>
      <c r="G92" s="129">
        <v>108418</v>
      </c>
      <c r="H92" s="129">
        <v>108418</v>
      </c>
    </row>
    <row r="93" spans="1:8" x14ac:dyDescent="0.2">
      <c r="A93" s="10"/>
      <c r="B93" s="4">
        <f>B92+1</f>
        <v>2</v>
      </c>
      <c r="C93" s="10">
        <v>1</v>
      </c>
      <c r="D93" s="10"/>
      <c r="E93" s="10"/>
      <c r="F93" s="8"/>
      <c r="G93" s="8"/>
      <c r="H93" s="8"/>
    </row>
    <row r="94" spans="1:8" x14ac:dyDescent="0.2">
      <c r="A94" s="10" t="s">
        <v>140</v>
      </c>
      <c r="B94" s="4">
        <v>9000</v>
      </c>
      <c r="C94" s="4" t="s">
        <v>11</v>
      </c>
      <c r="D94" s="4" t="s">
        <v>11</v>
      </c>
      <c r="E94" s="4" t="s">
        <v>11</v>
      </c>
      <c r="F94" s="89">
        <f>SUM(F92:F93)</f>
        <v>108418</v>
      </c>
      <c r="G94" s="128">
        <f>SUM(G92:G93)</f>
        <v>108418</v>
      </c>
      <c r="H94" s="128">
        <f>SUM(H92:H93)</f>
        <v>108418</v>
      </c>
    </row>
    <row r="96" spans="1:8" x14ac:dyDescent="0.2">
      <c r="A96" s="81" t="s">
        <v>554</v>
      </c>
      <c r="B96" s="21"/>
    </row>
    <row r="97" spans="1:8" x14ac:dyDescent="0.2">
      <c r="A97" s="237" t="s">
        <v>225</v>
      </c>
      <c r="B97" s="237" t="s">
        <v>1</v>
      </c>
      <c r="C97" s="237" t="s">
        <v>348</v>
      </c>
      <c r="D97" s="237"/>
      <c r="E97" s="237"/>
      <c r="F97" s="237" t="s">
        <v>349</v>
      </c>
      <c r="G97" s="237"/>
      <c r="H97" s="237"/>
    </row>
    <row r="98" spans="1:8" x14ac:dyDescent="0.2">
      <c r="A98" s="237"/>
      <c r="B98" s="237"/>
      <c r="C98" s="4" t="s">
        <v>441</v>
      </c>
      <c r="D98" s="4" t="s">
        <v>442</v>
      </c>
      <c r="E98" s="4" t="s">
        <v>443</v>
      </c>
      <c r="F98" s="4" t="s">
        <v>441</v>
      </c>
      <c r="G98" s="4" t="s">
        <v>442</v>
      </c>
      <c r="H98" s="4" t="s">
        <v>443</v>
      </c>
    </row>
    <row r="99" spans="1:8" ht="38.25" x14ac:dyDescent="0.2">
      <c r="A99" s="237"/>
      <c r="B99" s="237"/>
      <c r="C99" s="4" t="s">
        <v>80</v>
      </c>
      <c r="D99" s="4" t="s">
        <v>81</v>
      </c>
      <c r="E99" s="4" t="s">
        <v>82</v>
      </c>
      <c r="F99" s="4" t="s">
        <v>80</v>
      </c>
      <c r="G99" s="4" t="s">
        <v>81</v>
      </c>
      <c r="H99" s="4" t="s">
        <v>82</v>
      </c>
    </row>
    <row r="100" spans="1:8" x14ac:dyDescent="0.2">
      <c r="A100" s="4">
        <v>1</v>
      </c>
      <c r="B100" s="4">
        <v>2</v>
      </c>
      <c r="C100" s="4">
        <v>3</v>
      </c>
      <c r="D100" s="4">
        <v>4</v>
      </c>
      <c r="E100" s="4">
        <v>5</v>
      </c>
      <c r="F100" s="4">
        <v>9</v>
      </c>
      <c r="G100" s="4">
        <v>10</v>
      </c>
      <c r="H100" s="4">
        <v>11</v>
      </c>
    </row>
    <row r="101" spans="1:8" ht="25.5" x14ac:dyDescent="0.2">
      <c r="A101" s="10" t="s">
        <v>368</v>
      </c>
      <c r="B101" s="4">
        <v>1</v>
      </c>
      <c r="C101" s="10">
        <v>1</v>
      </c>
      <c r="D101" s="127">
        <v>1</v>
      </c>
      <c r="E101" s="127">
        <v>1</v>
      </c>
      <c r="F101" s="8">
        <v>1806380</v>
      </c>
      <c r="G101" s="129">
        <v>1806380</v>
      </c>
      <c r="H101" s="129">
        <v>1806380</v>
      </c>
    </row>
    <row r="102" spans="1:8" x14ac:dyDescent="0.2">
      <c r="A102" s="10"/>
      <c r="B102" s="4">
        <f t="shared" ref="B102" si="6">B101+1</f>
        <v>2</v>
      </c>
      <c r="C102" s="10">
        <v>1</v>
      </c>
      <c r="D102" s="10"/>
      <c r="E102" s="10"/>
      <c r="F102" s="8"/>
      <c r="G102" s="8"/>
      <c r="H102" s="8"/>
    </row>
    <row r="103" spans="1:8" x14ac:dyDescent="0.2">
      <c r="A103" s="10" t="s">
        <v>140</v>
      </c>
      <c r="B103" s="4">
        <v>9000</v>
      </c>
      <c r="C103" s="4" t="s">
        <v>11</v>
      </c>
      <c r="D103" s="4" t="s">
        <v>11</v>
      </c>
      <c r="E103" s="4" t="s">
        <v>11</v>
      </c>
      <c r="F103" s="20">
        <f>SUM(F101:F102)</f>
        <v>1806380</v>
      </c>
      <c r="G103" s="128">
        <f>SUM(G101:G102)</f>
        <v>1806380</v>
      </c>
      <c r="H103" s="128">
        <f>SUM(H101:H102)</f>
        <v>1806380</v>
      </c>
    </row>
    <row r="105" spans="1:8" x14ac:dyDescent="0.2">
      <c r="F105" s="106">
        <f>F20+F31+F41+F51+F62+F71+F80+F94+F103</f>
        <v>2618207</v>
      </c>
    </row>
  </sheetData>
  <mergeCells count="36">
    <mergeCell ref="A97:A99"/>
    <mergeCell ref="B97:B99"/>
    <mergeCell ref="C97:E97"/>
    <mergeCell ref="F97:H97"/>
    <mergeCell ref="A74:A76"/>
    <mergeCell ref="B74:B76"/>
    <mergeCell ref="C74:E74"/>
    <mergeCell ref="F74:H74"/>
    <mergeCell ref="A88:A90"/>
    <mergeCell ref="B88:B90"/>
    <mergeCell ref="C88:E88"/>
    <mergeCell ref="F88:H88"/>
    <mergeCell ref="A55:A57"/>
    <mergeCell ref="B55:B57"/>
    <mergeCell ref="C55:E55"/>
    <mergeCell ref="F55:H55"/>
    <mergeCell ref="A65:A67"/>
    <mergeCell ref="B65:B67"/>
    <mergeCell ref="C65:E65"/>
    <mergeCell ref="F65:H65"/>
    <mergeCell ref="A34:A36"/>
    <mergeCell ref="B34:B36"/>
    <mergeCell ref="C34:E34"/>
    <mergeCell ref="F34:H34"/>
    <mergeCell ref="A44:A46"/>
    <mergeCell ref="B44:B46"/>
    <mergeCell ref="C44:E44"/>
    <mergeCell ref="F44:H44"/>
    <mergeCell ref="A4:A6"/>
    <mergeCell ref="B4:B6"/>
    <mergeCell ref="C4:E4"/>
    <mergeCell ref="F4:H4"/>
    <mergeCell ref="A23:A25"/>
    <mergeCell ref="B23:B25"/>
    <mergeCell ref="C23:E23"/>
    <mergeCell ref="F23:H23"/>
  </mergeCells>
  <pageMargins left="0.7" right="0.7" top="0.75" bottom="0.75" header="0.3" footer="0.3"/>
  <pageSetup paperSize="9" orientation="landscape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0"/>
  <sheetViews>
    <sheetView topLeftCell="A34" zoomScaleNormal="100" workbookViewId="0">
      <selection activeCell="A40" sqref="A40:XFD40"/>
    </sheetView>
  </sheetViews>
  <sheetFormatPr defaultRowHeight="12.75" x14ac:dyDescent="0.2"/>
  <cols>
    <col min="1" max="1" width="27.85546875" style="3" customWidth="1"/>
    <col min="2" max="2" width="9.140625" style="3"/>
    <col min="3" max="11" width="14.5703125" style="3" customWidth="1"/>
    <col min="12" max="16384" width="9.140625" style="3"/>
  </cols>
  <sheetData>
    <row r="1" spans="1:11" x14ac:dyDescent="0.2">
      <c r="A1" s="3" t="s">
        <v>350</v>
      </c>
    </row>
    <row r="2" spans="1:11" ht="8.25" customHeight="1" x14ac:dyDescent="0.2"/>
    <row r="3" spans="1:11" x14ac:dyDescent="0.2">
      <c r="A3" s="21" t="s">
        <v>529</v>
      </c>
    </row>
    <row r="4" spans="1:11" x14ac:dyDescent="0.2">
      <c r="A4" s="237" t="s">
        <v>225</v>
      </c>
      <c r="B4" s="237" t="s">
        <v>1</v>
      </c>
      <c r="C4" s="237" t="s">
        <v>351</v>
      </c>
      <c r="D4" s="237"/>
      <c r="E4" s="237"/>
      <c r="F4" s="237" t="s">
        <v>352</v>
      </c>
      <c r="G4" s="237"/>
      <c r="H4" s="237"/>
      <c r="I4" s="237" t="s">
        <v>120</v>
      </c>
      <c r="J4" s="237"/>
      <c r="K4" s="237"/>
    </row>
    <row r="5" spans="1:11" x14ac:dyDescent="0.2">
      <c r="A5" s="237"/>
      <c r="B5" s="237"/>
      <c r="C5" s="4" t="s">
        <v>441</v>
      </c>
      <c r="D5" s="4" t="s">
        <v>442</v>
      </c>
      <c r="E5" s="4" t="s">
        <v>443</v>
      </c>
      <c r="F5" s="4" t="s">
        <v>441</v>
      </c>
      <c r="G5" s="4" t="s">
        <v>442</v>
      </c>
      <c r="H5" s="4" t="s">
        <v>443</v>
      </c>
      <c r="I5" s="4" t="s">
        <v>441</v>
      </c>
      <c r="J5" s="4" t="s">
        <v>442</v>
      </c>
      <c r="K5" s="4" t="s">
        <v>443</v>
      </c>
    </row>
    <row r="6" spans="1:11" ht="38.25" x14ac:dyDescent="0.2">
      <c r="A6" s="237"/>
      <c r="B6" s="237"/>
      <c r="C6" s="4" t="s">
        <v>80</v>
      </c>
      <c r="D6" s="4" t="s">
        <v>81</v>
      </c>
      <c r="E6" s="4" t="s">
        <v>82</v>
      </c>
      <c r="F6" s="4" t="s">
        <v>80</v>
      </c>
      <c r="G6" s="4" t="s">
        <v>81</v>
      </c>
      <c r="H6" s="4" t="s">
        <v>82</v>
      </c>
      <c r="I6" s="4" t="s">
        <v>80</v>
      </c>
      <c r="J6" s="4" t="s">
        <v>81</v>
      </c>
      <c r="K6" s="4" t="s">
        <v>82</v>
      </c>
    </row>
    <row r="7" spans="1:1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x14ac:dyDescent="0.2">
      <c r="A8" s="122" t="s">
        <v>410</v>
      </c>
      <c r="B8" s="4">
        <v>1</v>
      </c>
      <c r="C8" s="10">
        <v>18</v>
      </c>
      <c r="D8" s="118">
        <v>18</v>
      </c>
      <c r="E8" s="118">
        <v>18</v>
      </c>
      <c r="F8" s="8">
        <v>4444.3999999999996</v>
      </c>
      <c r="G8" s="120">
        <v>4444.3999999999996</v>
      </c>
      <c r="H8" s="120">
        <v>4444.3999999999996</v>
      </c>
      <c r="I8" s="124">
        <v>80000</v>
      </c>
      <c r="J8" s="124">
        <v>80000</v>
      </c>
      <c r="K8" s="124">
        <v>80000</v>
      </c>
    </row>
    <row r="9" spans="1:11" ht="13.5" customHeight="1" x14ac:dyDescent="0.2">
      <c r="A9" s="213" t="s">
        <v>411</v>
      </c>
      <c r="B9" s="4">
        <v>2</v>
      </c>
      <c r="C9" s="10">
        <v>10</v>
      </c>
      <c r="D9" s="118">
        <v>10</v>
      </c>
      <c r="E9" s="118">
        <v>10</v>
      </c>
      <c r="F9" s="8">
        <v>12000</v>
      </c>
      <c r="G9" s="120">
        <v>12000</v>
      </c>
      <c r="H9" s="120">
        <v>12000</v>
      </c>
      <c r="I9" s="124">
        <v>120000</v>
      </c>
      <c r="J9" s="124">
        <v>120000</v>
      </c>
      <c r="K9" s="124">
        <v>120000</v>
      </c>
    </row>
    <row r="10" spans="1:11" x14ac:dyDescent="0.2">
      <c r="A10" s="191" t="s">
        <v>412</v>
      </c>
      <c r="B10" s="4">
        <v>3</v>
      </c>
      <c r="C10" s="10">
        <v>6</v>
      </c>
      <c r="D10" s="118">
        <v>6</v>
      </c>
      <c r="E10" s="118">
        <v>6</v>
      </c>
      <c r="F10" s="8">
        <v>33333.300000000003</v>
      </c>
      <c r="G10" s="120">
        <v>33333.300000000003</v>
      </c>
      <c r="H10" s="120">
        <v>33333.300000000003</v>
      </c>
      <c r="I10" s="123">
        <v>200000</v>
      </c>
      <c r="J10" s="123">
        <v>200000</v>
      </c>
      <c r="K10" s="123">
        <v>200000</v>
      </c>
    </row>
    <row r="11" spans="1:11" x14ac:dyDescent="0.2">
      <c r="A11" s="191" t="s">
        <v>413</v>
      </c>
      <c r="B11" s="47">
        <v>4</v>
      </c>
      <c r="C11" s="48">
        <v>5</v>
      </c>
      <c r="D11" s="118">
        <v>5</v>
      </c>
      <c r="E11" s="118">
        <v>5</v>
      </c>
      <c r="F11" s="49">
        <v>30000</v>
      </c>
      <c r="G11" s="120">
        <v>30000</v>
      </c>
      <c r="H11" s="120">
        <v>30000</v>
      </c>
      <c r="I11" s="123">
        <v>150000</v>
      </c>
      <c r="J11" s="123">
        <v>150000</v>
      </c>
      <c r="K11" s="123">
        <v>150000</v>
      </c>
    </row>
    <row r="12" spans="1:11" x14ac:dyDescent="0.2">
      <c r="A12" s="214" t="s">
        <v>414</v>
      </c>
      <c r="B12" s="47">
        <v>5</v>
      </c>
      <c r="C12" s="10">
        <v>1400</v>
      </c>
      <c r="D12" s="118">
        <v>1400</v>
      </c>
      <c r="E12" s="118">
        <v>1400</v>
      </c>
      <c r="F12" s="8">
        <v>605.66</v>
      </c>
      <c r="G12" s="120">
        <v>605.66</v>
      </c>
      <c r="H12" s="120">
        <v>605.66</v>
      </c>
      <c r="I12" s="135">
        <v>847930</v>
      </c>
      <c r="J12" s="135">
        <v>847930</v>
      </c>
      <c r="K12" s="135">
        <v>847930</v>
      </c>
    </row>
    <row r="13" spans="1:11" ht="16.5" customHeight="1" x14ac:dyDescent="0.2">
      <c r="A13" s="10" t="s">
        <v>140</v>
      </c>
      <c r="B13" s="4">
        <v>9000</v>
      </c>
      <c r="C13" s="4" t="s">
        <v>11</v>
      </c>
      <c r="D13" s="4" t="s">
        <v>11</v>
      </c>
      <c r="E13" s="4" t="s">
        <v>11</v>
      </c>
      <c r="F13" s="9" t="s">
        <v>11</v>
      </c>
      <c r="G13" s="9" t="s">
        <v>11</v>
      </c>
      <c r="H13" s="9" t="s">
        <v>11</v>
      </c>
      <c r="I13" s="119">
        <f>SUM(I8:I12)</f>
        <v>1397930</v>
      </c>
      <c r="J13" s="119">
        <f t="shared" ref="J13:K13" si="0">SUM(J8:J12)</f>
        <v>1397930</v>
      </c>
      <c r="K13" s="119">
        <f t="shared" si="0"/>
        <v>1397930</v>
      </c>
    </row>
    <row r="14" spans="1:11" ht="10.5" customHeight="1" x14ac:dyDescent="0.2"/>
    <row r="15" spans="1:11" x14ac:dyDescent="0.2">
      <c r="A15" s="21" t="s">
        <v>528</v>
      </c>
      <c r="B15" s="21"/>
    </row>
    <row r="16" spans="1:11" x14ac:dyDescent="0.2">
      <c r="A16" s="237" t="s">
        <v>225</v>
      </c>
      <c r="B16" s="237" t="s">
        <v>1</v>
      </c>
      <c r="C16" s="237" t="s">
        <v>351</v>
      </c>
      <c r="D16" s="237"/>
      <c r="E16" s="237"/>
      <c r="F16" s="237" t="s">
        <v>352</v>
      </c>
      <c r="G16" s="237"/>
      <c r="H16" s="237"/>
      <c r="I16" s="237" t="s">
        <v>120</v>
      </c>
      <c r="J16" s="237"/>
      <c r="K16" s="237"/>
    </row>
    <row r="17" spans="1:11" x14ac:dyDescent="0.2">
      <c r="A17" s="237"/>
      <c r="B17" s="237"/>
      <c r="C17" s="4" t="s">
        <v>441</v>
      </c>
      <c r="D17" s="4" t="s">
        <v>442</v>
      </c>
      <c r="E17" s="4" t="s">
        <v>443</v>
      </c>
      <c r="F17" s="4" t="s">
        <v>441</v>
      </c>
      <c r="G17" s="4" t="s">
        <v>442</v>
      </c>
      <c r="H17" s="4" t="s">
        <v>443</v>
      </c>
      <c r="I17" s="4" t="s">
        <v>441</v>
      </c>
      <c r="J17" s="4" t="s">
        <v>442</v>
      </c>
      <c r="K17" s="4" t="s">
        <v>443</v>
      </c>
    </row>
    <row r="18" spans="1:11" ht="38.25" x14ac:dyDescent="0.2">
      <c r="A18" s="237"/>
      <c r="B18" s="237"/>
      <c r="C18" s="4" t="s">
        <v>80</v>
      </c>
      <c r="D18" s="4" t="s">
        <v>81</v>
      </c>
      <c r="E18" s="4" t="s">
        <v>82</v>
      </c>
      <c r="F18" s="4" t="s">
        <v>80</v>
      </c>
      <c r="G18" s="4" t="s">
        <v>81</v>
      </c>
      <c r="H18" s="4" t="s">
        <v>82</v>
      </c>
      <c r="I18" s="4" t="s">
        <v>80</v>
      </c>
      <c r="J18" s="4" t="s">
        <v>81</v>
      </c>
      <c r="K18" s="4" t="s">
        <v>82</v>
      </c>
    </row>
    <row r="19" spans="1:11" x14ac:dyDescent="0.2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</row>
    <row r="20" spans="1:11" x14ac:dyDescent="0.2">
      <c r="A20" s="215" t="s">
        <v>411</v>
      </c>
      <c r="B20" s="4">
        <v>1</v>
      </c>
      <c r="C20" s="10">
        <v>10</v>
      </c>
      <c r="D20" s="118">
        <v>10</v>
      </c>
      <c r="E20" s="118">
        <v>10</v>
      </c>
      <c r="F20" s="8">
        <v>3400</v>
      </c>
      <c r="G20" s="120">
        <v>3400</v>
      </c>
      <c r="H20" s="120">
        <v>3400</v>
      </c>
      <c r="I20" s="134">
        <v>34000</v>
      </c>
      <c r="J20" s="134">
        <v>34000</v>
      </c>
      <c r="K20" s="134">
        <v>34000</v>
      </c>
    </row>
    <row r="21" spans="1:11" ht="25.5" x14ac:dyDescent="0.2">
      <c r="A21" s="131" t="s">
        <v>415</v>
      </c>
      <c r="B21" s="4">
        <v>2</v>
      </c>
      <c r="C21" s="10">
        <v>20</v>
      </c>
      <c r="D21" s="118">
        <v>20</v>
      </c>
      <c r="E21" s="118">
        <v>20</v>
      </c>
      <c r="F21" s="8">
        <v>2000</v>
      </c>
      <c r="G21" s="120">
        <v>2000</v>
      </c>
      <c r="H21" s="120">
        <v>2000</v>
      </c>
      <c r="I21" s="132">
        <v>40000</v>
      </c>
      <c r="J21" s="132">
        <v>40000</v>
      </c>
      <c r="K21" s="132">
        <v>40000</v>
      </c>
    </row>
    <row r="22" spans="1:11" ht="18" customHeight="1" x14ac:dyDescent="0.2">
      <c r="A22" s="10" t="s">
        <v>140</v>
      </c>
      <c r="B22" s="4">
        <v>9000</v>
      </c>
      <c r="C22" s="4" t="s">
        <v>11</v>
      </c>
      <c r="D22" s="4" t="s">
        <v>11</v>
      </c>
      <c r="E22" s="4" t="s">
        <v>11</v>
      </c>
      <c r="F22" s="9" t="s">
        <v>11</v>
      </c>
      <c r="G22" s="9" t="s">
        <v>11</v>
      </c>
      <c r="H22" s="9" t="s">
        <v>11</v>
      </c>
      <c r="I22" s="119">
        <f>SUM(I20:I21)</f>
        <v>74000</v>
      </c>
      <c r="J22" s="119">
        <f>SUM(J20:J21)</f>
        <v>74000</v>
      </c>
      <c r="K22" s="119">
        <f>SUM(K20:K21)</f>
        <v>74000</v>
      </c>
    </row>
    <row r="23" spans="1:11" ht="4.5" customHeight="1" x14ac:dyDescent="0.2"/>
    <row r="24" spans="1:11" x14ac:dyDescent="0.2">
      <c r="A24" s="81" t="s">
        <v>531</v>
      </c>
      <c r="B24" s="21"/>
    </row>
    <row r="25" spans="1:11" x14ac:dyDescent="0.2">
      <c r="A25" s="237" t="s">
        <v>225</v>
      </c>
      <c r="B25" s="237" t="s">
        <v>1</v>
      </c>
      <c r="C25" s="237" t="s">
        <v>351</v>
      </c>
      <c r="D25" s="237"/>
      <c r="E25" s="237"/>
      <c r="F25" s="237" t="s">
        <v>352</v>
      </c>
      <c r="G25" s="237"/>
      <c r="H25" s="237"/>
      <c r="I25" s="237" t="s">
        <v>120</v>
      </c>
      <c r="J25" s="237"/>
      <c r="K25" s="237"/>
    </row>
    <row r="26" spans="1:11" x14ac:dyDescent="0.2">
      <c r="A26" s="237"/>
      <c r="B26" s="237"/>
      <c r="C26" s="4" t="s">
        <v>441</v>
      </c>
      <c r="D26" s="4" t="s">
        <v>442</v>
      </c>
      <c r="E26" s="4" t="s">
        <v>443</v>
      </c>
      <c r="F26" s="4" t="s">
        <v>441</v>
      </c>
      <c r="G26" s="4" t="s">
        <v>442</v>
      </c>
      <c r="H26" s="4" t="s">
        <v>443</v>
      </c>
      <c r="I26" s="4" t="s">
        <v>441</v>
      </c>
      <c r="J26" s="4" t="s">
        <v>442</v>
      </c>
      <c r="K26" s="4" t="s">
        <v>443</v>
      </c>
    </row>
    <row r="27" spans="1:11" ht="38.25" x14ac:dyDescent="0.2">
      <c r="A27" s="237"/>
      <c r="B27" s="237"/>
      <c r="C27" s="4" t="s">
        <v>80</v>
      </c>
      <c r="D27" s="4" t="s">
        <v>81</v>
      </c>
      <c r="E27" s="4" t="s">
        <v>82</v>
      </c>
      <c r="F27" s="4" t="s">
        <v>80</v>
      </c>
      <c r="G27" s="4" t="s">
        <v>81</v>
      </c>
      <c r="H27" s="4" t="s">
        <v>82</v>
      </c>
      <c r="I27" s="4" t="s">
        <v>80</v>
      </c>
      <c r="J27" s="4" t="s">
        <v>81</v>
      </c>
      <c r="K27" s="4" t="s">
        <v>82</v>
      </c>
    </row>
    <row r="28" spans="1:11" x14ac:dyDescent="0.2">
      <c r="A28" s="4">
        <v>1</v>
      </c>
      <c r="B28" s="4">
        <v>2</v>
      </c>
      <c r="C28" s="4">
        <v>3</v>
      </c>
      <c r="D28" s="4">
        <v>4</v>
      </c>
      <c r="E28" s="4">
        <v>5</v>
      </c>
      <c r="F28" s="4">
        <v>6</v>
      </c>
      <c r="G28" s="4">
        <v>7</v>
      </c>
      <c r="H28" s="4">
        <v>8</v>
      </c>
      <c r="I28" s="4">
        <v>9</v>
      </c>
      <c r="J28" s="4">
        <v>10</v>
      </c>
      <c r="K28" s="4">
        <v>11</v>
      </c>
    </row>
    <row r="29" spans="1:11" ht="18" customHeight="1" x14ac:dyDescent="0.2">
      <c r="A29" s="10" t="s">
        <v>460</v>
      </c>
      <c r="B29" s="4">
        <v>1</v>
      </c>
      <c r="C29" s="10"/>
      <c r="D29" s="10"/>
      <c r="E29" s="10"/>
      <c r="F29" s="8"/>
      <c r="G29" s="8"/>
      <c r="H29" s="8"/>
      <c r="I29" s="8">
        <v>1770000</v>
      </c>
      <c r="J29" s="8">
        <v>2065000</v>
      </c>
      <c r="K29" s="8">
        <v>2360000</v>
      </c>
    </row>
    <row r="30" spans="1:11" x14ac:dyDescent="0.2">
      <c r="A30" s="10" t="s">
        <v>140</v>
      </c>
      <c r="B30" s="4">
        <v>9000</v>
      </c>
      <c r="C30" s="4" t="s">
        <v>11</v>
      </c>
      <c r="D30" s="4" t="s">
        <v>11</v>
      </c>
      <c r="E30" s="4" t="s">
        <v>11</v>
      </c>
      <c r="F30" s="9" t="s">
        <v>11</v>
      </c>
      <c r="G30" s="9" t="s">
        <v>11</v>
      </c>
      <c r="H30" s="9" t="s">
        <v>11</v>
      </c>
      <c r="I30" s="119">
        <f>SUM(I29:I29)</f>
        <v>1770000</v>
      </c>
      <c r="J30" s="119">
        <f>SUM(J29:J29)</f>
        <v>2065000</v>
      </c>
      <c r="K30" s="119">
        <f>SUM(K29:K29)</f>
        <v>2360000</v>
      </c>
    </row>
    <row r="31" spans="1:11" ht="4.5" customHeight="1" x14ac:dyDescent="0.2"/>
    <row r="32" spans="1:11" x14ac:dyDescent="0.2">
      <c r="A32" s="81" t="s">
        <v>535</v>
      </c>
      <c r="B32" s="21"/>
    </row>
    <row r="33" spans="1:11" x14ac:dyDescent="0.2">
      <c r="A33" s="237" t="s">
        <v>225</v>
      </c>
      <c r="B33" s="237" t="s">
        <v>1</v>
      </c>
      <c r="C33" s="237" t="s">
        <v>351</v>
      </c>
      <c r="D33" s="237"/>
      <c r="E33" s="237"/>
      <c r="F33" s="237" t="s">
        <v>352</v>
      </c>
      <c r="G33" s="237"/>
      <c r="H33" s="237"/>
      <c r="I33" s="237" t="s">
        <v>120</v>
      </c>
      <c r="J33" s="237"/>
      <c r="K33" s="237"/>
    </row>
    <row r="34" spans="1:11" x14ac:dyDescent="0.2">
      <c r="A34" s="237"/>
      <c r="B34" s="237"/>
      <c r="C34" s="117" t="s">
        <v>441</v>
      </c>
      <c r="D34" s="117" t="s">
        <v>442</v>
      </c>
      <c r="E34" s="117" t="s">
        <v>443</v>
      </c>
      <c r="F34" s="117" t="s">
        <v>441</v>
      </c>
      <c r="G34" s="117" t="s">
        <v>442</v>
      </c>
      <c r="H34" s="117" t="s">
        <v>443</v>
      </c>
      <c r="I34" s="117" t="s">
        <v>441</v>
      </c>
      <c r="J34" s="117" t="s">
        <v>442</v>
      </c>
      <c r="K34" s="117" t="s">
        <v>443</v>
      </c>
    </row>
    <row r="35" spans="1:11" ht="38.25" x14ac:dyDescent="0.2">
      <c r="A35" s="237"/>
      <c r="B35" s="237"/>
      <c r="C35" s="117" t="s">
        <v>80</v>
      </c>
      <c r="D35" s="117" t="s">
        <v>81</v>
      </c>
      <c r="E35" s="117" t="s">
        <v>82</v>
      </c>
      <c r="F35" s="117" t="s">
        <v>80</v>
      </c>
      <c r="G35" s="117" t="s">
        <v>81</v>
      </c>
      <c r="H35" s="117" t="s">
        <v>82</v>
      </c>
      <c r="I35" s="117" t="s">
        <v>80</v>
      </c>
      <c r="J35" s="117" t="s">
        <v>81</v>
      </c>
      <c r="K35" s="117" t="s">
        <v>82</v>
      </c>
    </row>
    <row r="36" spans="1:11" x14ac:dyDescent="0.2">
      <c r="A36" s="117">
        <v>1</v>
      </c>
      <c r="B36" s="117">
        <v>2</v>
      </c>
      <c r="C36" s="117">
        <v>3</v>
      </c>
      <c r="D36" s="117">
        <v>4</v>
      </c>
      <c r="E36" s="117">
        <v>5</v>
      </c>
      <c r="F36" s="117">
        <v>6</v>
      </c>
      <c r="G36" s="117">
        <v>7</v>
      </c>
      <c r="H36" s="117">
        <v>8</v>
      </c>
      <c r="I36" s="117">
        <v>9</v>
      </c>
      <c r="J36" s="117">
        <v>10</v>
      </c>
      <c r="K36" s="117">
        <v>11</v>
      </c>
    </row>
    <row r="37" spans="1:11" x14ac:dyDescent="0.2">
      <c r="A37" s="212" t="s">
        <v>460</v>
      </c>
      <c r="B37" s="117">
        <v>1</v>
      </c>
      <c r="C37" s="118"/>
      <c r="D37" s="118"/>
      <c r="E37" s="118"/>
      <c r="F37" s="120"/>
      <c r="G37" s="120"/>
      <c r="H37" s="120"/>
      <c r="I37" s="120">
        <v>17700</v>
      </c>
      <c r="J37" s="120">
        <v>20650</v>
      </c>
      <c r="K37" s="120">
        <v>23600</v>
      </c>
    </row>
    <row r="38" spans="1:11" x14ac:dyDescent="0.2">
      <c r="A38" s="118" t="s">
        <v>140</v>
      </c>
      <c r="B38" s="117">
        <v>9000</v>
      </c>
      <c r="C38" s="117" t="s">
        <v>11</v>
      </c>
      <c r="D38" s="117" t="s">
        <v>11</v>
      </c>
      <c r="E38" s="117" t="s">
        <v>11</v>
      </c>
      <c r="F38" s="9" t="s">
        <v>11</v>
      </c>
      <c r="G38" s="9" t="s">
        <v>11</v>
      </c>
      <c r="H38" s="9" t="s">
        <v>11</v>
      </c>
      <c r="I38" s="119">
        <f>SUM(I37:I37)</f>
        <v>17700</v>
      </c>
      <c r="J38" s="119">
        <f>SUM(J37:J37)</f>
        <v>20650</v>
      </c>
      <c r="K38" s="119">
        <f>SUM(K37:K37)</f>
        <v>23600</v>
      </c>
    </row>
    <row r="39" spans="1:11" x14ac:dyDescent="0.2">
      <c r="A39" s="148"/>
      <c r="B39" s="205"/>
      <c r="C39" s="205"/>
      <c r="D39" s="205"/>
      <c r="E39" s="205"/>
      <c r="F39" s="216"/>
      <c r="G39" s="216"/>
      <c r="H39" s="216"/>
      <c r="I39" s="217"/>
      <c r="J39" s="217"/>
      <c r="K39" s="217"/>
    </row>
    <row r="40" spans="1:11" x14ac:dyDescent="0.2">
      <c r="A40" s="148"/>
      <c r="B40" s="205"/>
      <c r="C40" s="205"/>
      <c r="D40" s="205"/>
      <c r="E40" s="205"/>
      <c r="F40" s="216"/>
      <c r="G40" s="216"/>
      <c r="H40" s="216"/>
      <c r="I40" s="217"/>
      <c r="J40" s="217"/>
      <c r="K40" s="217"/>
    </row>
    <row r="41" spans="1:11" x14ac:dyDescent="0.2">
      <c r="A41" s="148"/>
      <c r="B41" s="205"/>
      <c r="C41" s="205"/>
      <c r="D41" s="205"/>
      <c r="E41" s="205"/>
      <c r="F41" s="216"/>
      <c r="G41" s="216"/>
      <c r="H41" s="216"/>
      <c r="I41" s="217"/>
      <c r="J41" s="217"/>
      <c r="K41" s="217"/>
    </row>
    <row r="42" spans="1:11" x14ac:dyDescent="0.2">
      <c r="A42" s="148"/>
      <c r="B42" s="205"/>
      <c r="C42" s="205"/>
      <c r="D42" s="205"/>
      <c r="E42" s="205"/>
      <c r="F42" s="216"/>
      <c r="G42" s="216"/>
      <c r="H42" s="216"/>
      <c r="I42" s="217"/>
      <c r="J42" s="217"/>
      <c r="K42" s="217"/>
    </row>
    <row r="43" spans="1:11" ht="6" customHeight="1" x14ac:dyDescent="0.2"/>
    <row r="44" spans="1:11" x14ac:dyDescent="0.2">
      <c r="A44" s="81" t="s">
        <v>536</v>
      </c>
      <c r="B44" s="21"/>
    </row>
    <row r="45" spans="1:11" x14ac:dyDescent="0.2">
      <c r="A45" s="237" t="s">
        <v>225</v>
      </c>
      <c r="B45" s="237" t="s">
        <v>1</v>
      </c>
      <c r="C45" s="237" t="s">
        <v>351</v>
      </c>
      <c r="D45" s="237"/>
      <c r="E45" s="237"/>
      <c r="F45" s="237" t="s">
        <v>352</v>
      </c>
      <c r="G45" s="237"/>
      <c r="H45" s="237"/>
      <c r="I45" s="237" t="s">
        <v>120</v>
      </c>
      <c r="J45" s="237"/>
      <c r="K45" s="237"/>
    </row>
    <row r="46" spans="1:11" x14ac:dyDescent="0.2">
      <c r="A46" s="237"/>
      <c r="B46" s="237"/>
      <c r="C46" s="117" t="s">
        <v>441</v>
      </c>
      <c r="D46" s="117" t="s">
        <v>442</v>
      </c>
      <c r="E46" s="117" t="s">
        <v>443</v>
      </c>
      <c r="F46" s="117" t="s">
        <v>441</v>
      </c>
      <c r="G46" s="117" t="s">
        <v>442</v>
      </c>
      <c r="H46" s="117" t="s">
        <v>443</v>
      </c>
      <c r="I46" s="117" t="s">
        <v>441</v>
      </c>
      <c r="J46" s="117" t="s">
        <v>442</v>
      </c>
      <c r="K46" s="117" t="s">
        <v>443</v>
      </c>
    </row>
    <row r="47" spans="1:11" ht="38.25" x14ac:dyDescent="0.2">
      <c r="A47" s="237"/>
      <c r="B47" s="237"/>
      <c r="C47" s="117" t="s">
        <v>80</v>
      </c>
      <c r="D47" s="117" t="s">
        <v>81</v>
      </c>
      <c r="E47" s="117" t="s">
        <v>82</v>
      </c>
      <c r="F47" s="117" t="s">
        <v>80</v>
      </c>
      <c r="G47" s="117" t="s">
        <v>81</v>
      </c>
      <c r="H47" s="117" t="s">
        <v>82</v>
      </c>
      <c r="I47" s="117" t="s">
        <v>80</v>
      </c>
      <c r="J47" s="117" t="s">
        <v>81</v>
      </c>
      <c r="K47" s="117" t="s">
        <v>82</v>
      </c>
    </row>
    <row r="48" spans="1:11" x14ac:dyDescent="0.2">
      <c r="A48" s="117">
        <v>1</v>
      </c>
      <c r="B48" s="117">
        <v>2</v>
      </c>
      <c r="C48" s="117">
        <v>3</v>
      </c>
      <c r="D48" s="117">
        <v>4</v>
      </c>
      <c r="E48" s="117">
        <v>5</v>
      </c>
      <c r="F48" s="117">
        <v>6</v>
      </c>
      <c r="G48" s="117">
        <v>7</v>
      </c>
      <c r="H48" s="117">
        <v>8</v>
      </c>
      <c r="I48" s="117">
        <v>9</v>
      </c>
      <c r="J48" s="117">
        <v>10</v>
      </c>
      <c r="K48" s="117">
        <v>11</v>
      </c>
    </row>
    <row r="49" spans="1:11" ht="25.5" x14ac:dyDescent="0.2">
      <c r="A49" s="118" t="s">
        <v>537</v>
      </c>
      <c r="B49" s="117">
        <v>1</v>
      </c>
      <c r="C49" s="118"/>
      <c r="D49" s="118"/>
      <c r="E49" s="118"/>
      <c r="F49" s="120"/>
      <c r="G49" s="120"/>
      <c r="H49" s="120"/>
      <c r="I49" s="120">
        <v>70000</v>
      </c>
      <c r="J49" s="120">
        <v>0</v>
      </c>
      <c r="K49" s="120">
        <v>0</v>
      </c>
    </row>
    <row r="50" spans="1:11" x14ac:dyDescent="0.2">
      <c r="A50" s="118" t="s">
        <v>140</v>
      </c>
      <c r="B50" s="117">
        <v>9000</v>
      </c>
      <c r="C50" s="117" t="s">
        <v>11</v>
      </c>
      <c r="D50" s="117" t="s">
        <v>11</v>
      </c>
      <c r="E50" s="117" t="s">
        <v>11</v>
      </c>
      <c r="F50" s="9" t="s">
        <v>11</v>
      </c>
      <c r="G50" s="9" t="s">
        <v>11</v>
      </c>
      <c r="H50" s="9" t="s">
        <v>11</v>
      </c>
      <c r="I50" s="119">
        <f>SUM(I49:I49)</f>
        <v>70000</v>
      </c>
      <c r="J50" s="119">
        <f>SUM(J49:J49)</f>
        <v>0</v>
      </c>
      <c r="K50" s="119">
        <f>SUM(K49:K49)</f>
        <v>0</v>
      </c>
    </row>
    <row r="51" spans="1:11" ht="8.25" customHeight="1" x14ac:dyDescent="0.2"/>
    <row r="52" spans="1:11" hidden="1" x14ac:dyDescent="0.2"/>
    <row r="53" spans="1:11" x14ac:dyDescent="0.2">
      <c r="A53" s="81" t="s">
        <v>370</v>
      </c>
    </row>
    <row r="54" spans="1:11" x14ac:dyDescent="0.2">
      <c r="A54" s="237" t="s">
        <v>225</v>
      </c>
      <c r="B54" s="237" t="s">
        <v>1</v>
      </c>
      <c r="C54" s="237" t="s">
        <v>351</v>
      </c>
      <c r="D54" s="237"/>
      <c r="E54" s="237"/>
      <c r="F54" s="237" t="s">
        <v>352</v>
      </c>
      <c r="G54" s="237"/>
      <c r="H54" s="237"/>
      <c r="I54" s="237" t="s">
        <v>120</v>
      </c>
      <c r="J54" s="237"/>
      <c r="K54" s="237"/>
    </row>
    <row r="55" spans="1:11" x14ac:dyDescent="0.2">
      <c r="A55" s="237"/>
      <c r="B55" s="237"/>
      <c r="C55" s="4" t="s">
        <v>441</v>
      </c>
      <c r="D55" s="4" t="s">
        <v>442</v>
      </c>
      <c r="E55" s="4" t="s">
        <v>443</v>
      </c>
      <c r="F55" s="4" t="s">
        <v>441</v>
      </c>
      <c r="G55" s="4" t="s">
        <v>442</v>
      </c>
      <c r="H55" s="4" t="s">
        <v>443</v>
      </c>
      <c r="I55" s="4" t="s">
        <v>441</v>
      </c>
      <c r="J55" s="4" t="s">
        <v>442</v>
      </c>
      <c r="K55" s="4" t="s">
        <v>443</v>
      </c>
    </row>
    <row r="56" spans="1:11" ht="38.25" x14ac:dyDescent="0.2">
      <c r="A56" s="237"/>
      <c r="B56" s="237"/>
      <c r="C56" s="4" t="s">
        <v>80</v>
      </c>
      <c r="D56" s="4" t="s">
        <v>81</v>
      </c>
      <c r="E56" s="4" t="s">
        <v>82</v>
      </c>
      <c r="F56" s="4" t="s">
        <v>80</v>
      </c>
      <c r="G56" s="4" t="s">
        <v>81</v>
      </c>
      <c r="H56" s="4" t="s">
        <v>82</v>
      </c>
      <c r="I56" s="4" t="s">
        <v>80</v>
      </c>
      <c r="J56" s="4" t="s">
        <v>81</v>
      </c>
      <c r="K56" s="4" t="s">
        <v>82</v>
      </c>
    </row>
    <row r="57" spans="1:11" x14ac:dyDescent="0.2">
      <c r="A57" s="4">
        <v>1</v>
      </c>
      <c r="B57" s="4">
        <v>2</v>
      </c>
      <c r="C57" s="4">
        <v>3</v>
      </c>
      <c r="D57" s="4">
        <v>4</v>
      </c>
      <c r="E57" s="4">
        <v>5</v>
      </c>
      <c r="F57" s="4">
        <v>6</v>
      </c>
      <c r="G57" s="4">
        <v>7</v>
      </c>
      <c r="H57" s="4">
        <v>8</v>
      </c>
      <c r="I57" s="4">
        <v>9</v>
      </c>
      <c r="J57" s="4">
        <v>10</v>
      </c>
      <c r="K57" s="4">
        <v>11</v>
      </c>
    </row>
    <row r="58" spans="1:11" x14ac:dyDescent="0.2">
      <c r="A58" s="76" t="s">
        <v>416</v>
      </c>
      <c r="B58" s="47">
        <v>1</v>
      </c>
      <c r="C58" s="47">
        <v>7</v>
      </c>
      <c r="D58" s="126">
        <v>7</v>
      </c>
      <c r="E58" s="126">
        <v>7</v>
      </c>
      <c r="F58" s="40">
        <v>28494.28</v>
      </c>
      <c r="G58" s="40">
        <v>28494.28</v>
      </c>
      <c r="H58" s="40">
        <v>28494.28</v>
      </c>
      <c r="I58" s="40">
        <v>199460</v>
      </c>
      <c r="J58" s="40">
        <v>199460</v>
      </c>
      <c r="K58" s="40">
        <v>199460</v>
      </c>
    </row>
    <row r="59" spans="1:11" x14ac:dyDescent="0.2">
      <c r="A59" s="76" t="s">
        <v>418</v>
      </c>
      <c r="B59" s="47">
        <v>2</v>
      </c>
      <c r="C59" s="47">
        <v>10</v>
      </c>
      <c r="D59" s="126">
        <v>10</v>
      </c>
      <c r="E59" s="126">
        <v>10</v>
      </c>
      <c r="F59" s="40">
        <v>8390</v>
      </c>
      <c r="G59" s="40">
        <v>8390</v>
      </c>
      <c r="H59" s="40">
        <v>8390</v>
      </c>
      <c r="I59" s="40">
        <v>83900</v>
      </c>
      <c r="J59" s="40">
        <v>83900</v>
      </c>
      <c r="K59" s="40">
        <v>83900</v>
      </c>
    </row>
    <row r="60" spans="1:11" x14ac:dyDescent="0.2">
      <c r="A60" s="10" t="s">
        <v>417</v>
      </c>
      <c r="B60" s="4">
        <v>3</v>
      </c>
      <c r="C60" s="47">
        <v>1</v>
      </c>
      <c r="D60" s="126">
        <v>1</v>
      </c>
      <c r="E60" s="126">
        <v>1</v>
      </c>
      <c r="F60" s="8"/>
      <c r="G60" s="8"/>
      <c r="H60" s="8"/>
      <c r="I60" s="41">
        <f>236378.75-6738.75</f>
        <v>229640</v>
      </c>
      <c r="J60" s="41">
        <v>229640</v>
      </c>
      <c r="K60" s="41">
        <v>229640</v>
      </c>
    </row>
    <row r="61" spans="1:11" x14ac:dyDescent="0.2">
      <c r="A61" s="10" t="s">
        <v>140</v>
      </c>
      <c r="B61" s="4">
        <v>9000</v>
      </c>
      <c r="C61" s="4" t="s">
        <v>11</v>
      </c>
      <c r="D61" s="4" t="s">
        <v>11</v>
      </c>
      <c r="E61" s="4" t="s">
        <v>11</v>
      </c>
      <c r="F61" s="9" t="s">
        <v>11</v>
      </c>
      <c r="G61" s="9" t="s">
        <v>11</v>
      </c>
      <c r="H61" s="9" t="s">
        <v>11</v>
      </c>
      <c r="I61" s="130">
        <f>SUM(I58:I60)</f>
        <v>513000</v>
      </c>
      <c r="J61" s="130">
        <f t="shared" ref="J61:K61" si="1">SUM(J58:J60)</f>
        <v>513000</v>
      </c>
      <c r="K61" s="130">
        <f t="shared" si="1"/>
        <v>513000</v>
      </c>
    </row>
    <row r="62" spans="1:11" ht="8.25" customHeight="1" x14ac:dyDescent="0.2"/>
    <row r="63" spans="1:11" x14ac:dyDescent="0.2">
      <c r="A63" s="81" t="s">
        <v>371</v>
      </c>
      <c r="B63" s="21"/>
    </row>
    <row r="64" spans="1:11" x14ac:dyDescent="0.2">
      <c r="A64" s="237" t="s">
        <v>225</v>
      </c>
      <c r="B64" s="237" t="s">
        <v>1</v>
      </c>
      <c r="C64" s="237" t="s">
        <v>351</v>
      </c>
      <c r="D64" s="237"/>
      <c r="E64" s="237"/>
      <c r="F64" s="237" t="s">
        <v>352</v>
      </c>
      <c r="G64" s="237"/>
      <c r="H64" s="237"/>
      <c r="I64" s="237" t="s">
        <v>120</v>
      </c>
      <c r="J64" s="237"/>
      <c r="K64" s="237"/>
    </row>
    <row r="65" spans="1:11" x14ac:dyDescent="0.2">
      <c r="A65" s="237"/>
      <c r="B65" s="237"/>
      <c r="C65" s="4" t="s">
        <v>441</v>
      </c>
      <c r="D65" s="4" t="s">
        <v>442</v>
      </c>
      <c r="E65" s="4" t="s">
        <v>443</v>
      </c>
      <c r="F65" s="4" t="s">
        <v>441</v>
      </c>
      <c r="G65" s="4" t="s">
        <v>442</v>
      </c>
      <c r="H65" s="4" t="s">
        <v>443</v>
      </c>
      <c r="I65" s="4" t="s">
        <v>441</v>
      </c>
      <c r="J65" s="4" t="s">
        <v>442</v>
      </c>
      <c r="K65" s="4" t="s">
        <v>443</v>
      </c>
    </row>
    <row r="66" spans="1:11" ht="38.25" x14ac:dyDescent="0.2">
      <c r="A66" s="237"/>
      <c r="B66" s="237"/>
      <c r="C66" s="4" t="s">
        <v>80</v>
      </c>
      <c r="D66" s="4" t="s">
        <v>81</v>
      </c>
      <c r="E66" s="4" t="s">
        <v>82</v>
      </c>
      <c r="F66" s="4" t="s">
        <v>80</v>
      </c>
      <c r="G66" s="4" t="s">
        <v>81</v>
      </c>
      <c r="H66" s="4" t="s">
        <v>82</v>
      </c>
      <c r="I66" s="4" t="s">
        <v>80</v>
      </c>
      <c r="J66" s="4" t="s">
        <v>81</v>
      </c>
      <c r="K66" s="4" t="s">
        <v>82</v>
      </c>
    </row>
    <row r="67" spans="1:11" x14ac:dyDescent="0.2">
      <c r="A67" s="4">
        <v>1</v>
      </c>
      <c r="B67" s="4">
        <v>2</v>
      </c>
      <c r="C67" s="4">
        <v>3</v>
      </c>
      <c r="D67" s="4">
        <v>4</v>
      </c>
      <c r="E67" s="4">
        <v>5</v>
      </c>
      <c r="F67" s="4">
        <v>6</v>
      </c>
      <c r="G67" s="4">
        <v>7</v>
      </c>
      <c r="H67" s="4">
        <v>8</v>
      </c>
      <c r="I67" s="4">
        <v>9</v>
      </c>
      <c r="J67" s="4">
        <v>10</v>
      </c>
      <c r="K67" s="4">
        <v>11</v>
      </c>
    </row>
    <row r="68" spans="1:11" x14ac:dyDescent="0.2">
      <c r="A68" s="10" t="s">
        <v>568</v>
      </c>
      <c r="B68" s="4">
        <v>1</v>
      </c>
      <c r="C68" s="10"/>
      <c r="D68" s="10"/>
      <c r="E68" s="10"/>
      <c r="F68" s="8"/>
      <c r="G68" s="8"/>
      <c r="H68" s="8"/>
      <c r="I68" s="8">
        <v>121.19</v>
      </c>
      <c r="J68" s="129">
        <v>0</v>
      </c>
      <c r="K68" s="129">
        <v>0</v>
      </c>
    </row>
    <row r="69" spans="1:11" x14ac:dyDescent="0.2">
      <c r="A69" s="10" t="s">
        <v>140</v>
      </c>
      <c r="B69" s="4">
        <v>9000</v>
      </c>
      <c r="C69" s="4" t="s">
        <v>11</v>
      </c>
      <c r="D69" s="4" t="s">
        <v>11</v>
      </c>
      <c r="E69" s="4" t="s">
        <v>11</v>
      </c>
      <c r="F69" s="9" t="s">
        <v>11</v>
      </c>
      <c r="G69" s="9" t="s">
        <v>11</v>
      </c>
      <c r="H69" s="9" t="s">
        <v>11</v>
      </c>
      <c r="I69" s="128">
        <f>SUM(I68:I68)</f>
        <v>121.19</v>
      </c>
      <c r="J69" s="128">
        <f>SUM(J68:J68)</f>
        <v>0</v>
      </c>
      <c r="K69" s="128">
        <f>SUM(K68:K68)</f>
        <v>0</v>
      </c>
    </row>
    <row r="70" spans="1:11" ht="9" customHeight="1" x14ac:dyDescent="0.2"/>
    <row r="71" spans="1:11" x14ac:dyDescent="0.2">
      <c r="A71" s="81" t="s">
        <v>572</v>
      </c>
      <c r="B71" s="21"/>
    </row>
    <row r="72" spans="1:11" x14ac:dyDescent="0.2">
      <c r="A72" s="237" t="s">
        <v>225</v>
      </c>
      <c r="B72" s="237" t="s">
        <v>1</v>
      </c>
      <c r="C72" s="237" t="s">
        <v>351</v>
      </c>
      <c r="D72" s="237"/>
      <c r="E72" s="237"/>
      <c r="F72" s="237" t="s">
        <v>352</v>
      </c>
      <c r="G72" s="237"/>
      <c r="H72" s="237"/>
      <c r="I72" s="237" t="s">
        <v>120</v>
      </c>
      <c r="J72" s="237"/>
      <c r="K72" s="237"/>
    </row>
    <row r="73" spans="1:11" ht="9.75" customHeight="1" x14ac:dyDescent="0.2">
      <c r="A73" s="237"/>
      <c r="B73" s="237"/>
      <c r="C73" s="192" t="s">
        <v>441</v>
      </c>
      <c r="D73" s="192" t="s">
        <v>442</v>
      </c>
      <c r="E73" s="192" t="s">
        <v>443</v>
      </c>
      <c r="F73" s="192" t="s">
        <v>441</v>
      </c>
      <c r="G73" s="192" t="s">
        <v>442</v>
      </c>
      <c r="H73" s="192" t="s">
        <v>443</v>
      </c>
      <c r="I73" s="192" t="s">
        <v>441</v>
      </c>
      <c r="J73" s="192" t="s">
        <v>442</v>
      </c>
      <c r="K73" s="192" t="s">
        <v>443</v>
      </c>
    </row>
    <row r="74" spans="1:11" ht="38.25" x14ac:dyDescent="0.2">
      <c r="A74" s="237"/>
      <c r="B74" s="237"/>
      <c r="C74" s="192" t="s">
        <v>80</v>
      </c>
      <c r="D74" s="192" t="s">
        <v>81</v>
      </c>
      <c r="E74" s="192" t="s">
        <v>82</v>
      </c>
      <c r="F74" s="192" t="s">
        <v>80</v>
      </c>
      <c r="G74" s="192" t="s">
        <v>81</v>
      </c>
      <c r="H74" s="192" t="s">
        <v>82</v>
      </c>
      <c r="I74" s="192" t="s">
        <v>80</v>
      </c>
      <c r="J74" s="192" t="s">
        <v>81</v>
      </c>
      <c r="K74" s="192" t="s">
        <v>82</v>
      </c>
    </row>
    <row r="75" spans="1:11" x14ac:dyDescent="0.2">
      <c r="A75" s="192">
        <v>1</v>
      </c>
      <c r="B75" s="192">
        <v>2</v>
      </c>
      <c r="C75" s="192">
        <v>3</v>
      </c>
      <c r="D75" s="192">
        <v>4</v>
      </c>
      <c r="E75" s="192">
        <v>5</v>
      </c>
      <c r="F75" s="192">
        <v>6</v>
      </c>
      <c r="G75" s="192">
        <v>7</v>
      </c>
      <c r="H75" s="192">
        <v>8</v>
      </c>
      <c r="I75" s="192">
        <v>9</v>
      </c>
      <c r="J75" s="192">
        <v>10</v>
      </c>
      <c r="K75" s="192">
        <v>11</v>
      </c>
    </row>
    <row r="76" spans="1:11" ht="24" customHeight="1" x14ac:dyDescent="0.2">
      <c r="A76" s="193" t="s">
        <v>568</v>
      </c>
      <c r="B76" s="192">
        <v>1</v>
      </c>
      <c r="C76" s="193"/>
      <c r="D76" s="193"/>
      <c r="E76" s="193"/>
      <c r="F76" s="195"/>
      <c r="G76" s="195"/>
      <c r="H76" s="195"/>
      <c r="I76" s="195">
        <v>6738.75</v>
      </c>
      <c r="J76" s="195">
        <v>0</v>
      </c>
      <c r="K76" s="195">
        <v>0</v>
      </c>
    </row>
    <row r="77" spans="1:11" ht="9.75" customHeight="1" x14ac:dyDescent="0.2">
      <c r="A77" s="193" t="s">
        <v>140</v>
      </c>
      <c r="B77" s="192">
        <v>9000</v>
      </c>
      <c r="C77" s="192" t="s">
        <v>11</v>
      </c>
      <c r="D77" s="192" t="s">
        <v>11</v>
      </c>
      <c r="E77" s="192" t="s">
        <v>11</v>
      </c>
      <c r="F77" s="9" t="s">
        <v>11</v>
      </c>
      <c r="G77" s="9" t="s">
        <v>11</v>
      </c>
      <c r="H77" s="9" t="s">
        <v>11</v>
      </c>
      <c r="I77" s="194">
        <f>SUM(I76:I76)</f>
        <v>6738.75</v>
      </c>
      <c r="J77" s="194">
        <f>SUM(J76:J76)</f>
        <v>0</v>
      </c>
      <c r="K77" s="194">
        <f>SUM(K76:K76)</f>
        <v>0</v>
      </c>
    </row>
    <row r="80" spans="1:11" x14ac:dyDescent="0.2">
      <c r="I80" s="106">
        <f>I13+I22+I30+I38+I50+I61+I69+I77</f>
        <v>3849489.94</v>
      </c>
    </row>
  </sheetData>
  <mergeCells count="40">
    <mergeCell ref="A72:A74"/>
    <mergeCell ref="B72:B74"/>
    <mergeCell ref="C72:E72"/>
    <mergeCell ref="F72:H72"/>
    <mergeCell ref="I72:K72"/>
    <mergeCell ref="A45:A47"/>
    <mergeCell ref="B45:B47"/>
    <mergeCell ref="C45:E45"/>
    <mergeCell ref="F45:H45"/>
    <mergeCell ref="I45:K45"/>
    <mergeCell ref="A33:A35"/>
    <mergeCell ref="B33:B35"/>
    <mergeCell ref="C33:E33"/>
    <mergeCell ref="F33:H33"/>
    <mergeCell ref="I33:K33"/>
    <mergeCell ref="A25:A27"/>
    <mergeCell ref="B25:B27"/>
    <mergeCell ref="C25:E25"/>
    <mergeCell ref="F25:H25"/>
    <mergeCell ref="I25:K25"/>
    <mergeCell ref="A54:A56"/>
    <mergeCell ref="B54:B56"/>
    <mergeCell ref="C54:E54"/>
    <mergeCell ref="F54:H54"/>
    <mergeCell ref="I54:K54"/>
    <mergeCell ref="A64:A66"/>
    <mergeCell ref="B64:B66"/>
    <mergeCell ref="C64:E64"/>
    <mergeCell ref="F64:H64"/>
    <mergeCell ref="I64:K64"/>
    <mergeCell ref="A4:A6"/>
    <mergeCell ref="B4:B6"/>
    <mergeCell ref="C4:E4"/>
    <mergeCell ref="F4:H4"/>
    <mergeCell ref="I4:K4"/>
    <mergeCell ref="A16:A18"/>
    <mergeCell ref="B16:B18"/>
    <mergeCell ref="C16:E16"/>
    <mergeCell ref="F16:H16"/>
    <mergeCell ref="I16:K1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126"/>
  <sheetViews>
    <sheetView topLeftCell="A91" zoomScaleNormal="100" workbookViewId="0">
      <selection activeCell="K126" sqref="K126"/>
    </sheetView>
  </sheetViews>
  <sheetFormatPr defaultRowHeight="12.75" x14ac:dyDescent="0.2"/>
  <cols>
    <col min="1" max="1" width="23" style="3" customWidth="1"/>
    <col min="2" max="2" width="9.140625" style="3"/>
    <col min="3" max="11" width="14.5703125" style="3" customWidth="1"/>
    <col min="12" max="16384" width="9.140625" style="3"/>
  </cols>
  <sheetData>
    <row r="1" spans="1:11" x14ac:dyDescent="0.2">
      <c r="A1" s="3" t="s">
        <v>353</v>
      </c>
    </row>
    <row r="3" spans="1:11" x14ac:dyDescent="0.2">
      <c r="A3" s="21" t="s">
        <v>493</v>
      </c>
    </row>
    <row r="4" spans="1:11" x14ac:dyDescent="0.2">
      <c r="A4" s="237" t="s">
        <v>225</v>
      </c>
      <c r="B4" s="237" t="s">
        <v>1</v>
      </c>
      <c r="C4" s="237" t="s">
        <v>351</v>
      </c>
      <c r="D4" s="237"/>
      <c r="E4" s="237"/>
      <c r="F4" s="237" t="s">
        <v>352</v>
      </c>
      <c r="G4" s="237"/>
      <c r="H4" s="237"/>
      <c r="I4" s="237" t="s">
        <v>120</v>
      </c>
      <c r="J4" s="237"/>
      <c r="K4" s="237"/>
    </row>
    <row r="5" spans="1:11" x14ac:dyDescent="0.2">
      <c r="A5" s="237"/>
      <c r="B5" s="237"/>
      <c r="C5" s="4" t="s">
        <v>441</v>
      </c>
      <c r="D5" s="4" t="s">
        <v>442</v>
      </c>
      <c r="E5" s="4" t="s">
        <v>443</v>
      </c>
      <c r="F5" s="4" t="s">
        <v>441</v>
      </c>
      <c r="G5" s="4" t="s">
        <v>442</v>
      </c>
      <c r="H5" s="4" t="s">
        <v>443</v>
      </c>
      <c r="I5" s="4" t="s">
        <v>441</v>
      </c>
      <c r="J5" s="4" t="s">
        <v>442</v>
      </c>
      <c r="K5" s="4" t="s">
        <v>443</v>
      </c>
    </row>
    <row r="6" spans="1:11" ht="38.25" x14ac:dyDescent="0.2">
      <c r="A6" s="237"/>
      <c r="B6" s="237"/>
      <c r="C6" s="4" t="s">
        <v>80</v>
      </c>
      <c r="D6" s="4" t="s">
        <v>81</v>
      </c>
      <c r="E6" s="4" t="s">
        <v>82</v>
      </c>
      <c r="F6" s="4" t="s">
        <v>80</v>
      </c>
      <c r="G6" s="4" t="s">
        <v>81</v>
      </c>
      <c r="H6" s="4" t="s">
        <v>82</v>
      </c>
      <c r="I6" s="4" t="s">
        <v>80</v>
      </c>
      <c r="J6" s="4" t="s">
        <v>81</v>
      </c>
      <c r="K6" s="4" t="s">
        <v>82</v>
      </c>
    </row>
    <row r="7" spans="1:1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x14ac:dyDescent="0.2">
      <c r="A8" s="51" t="s">
        <v>419</v>
      </c>
      <c r="B8" s="4">
        <v>1</v>
      </c>
      <c r="C8" s="10">
        <v>400</v>
      </c>
      <c r="D8" s="114">
        <v>400</v>
      </c>
      <c r="E8" s="114">
        <v>400</v>
      </c>
      <c r="F8" s="8">
        <v>25</v>
      </c>
      <c r="G8" s="116">
        <v>25</v>
      </c>
      <c r="H8" s="116">
        <v>25</v>
      </c>
      <c r="I8" s="77">
        <f>C8*F8</f>
        <v>10000</v>
      </c>
      <c r="J8" s="77">
        <f t="shared" ref="J8:K11" si="0">D8*G8</f>
        <v>10000</v>
      </c>
      <c r="K8" s="77">
        <f t="shared" si="0"/>
        <v>10000</v>
      </c>
    </row>
    <row r="9" spans="1:11" x14ac:dyDescent="0.2">
      <c r="A9" s="51" t="s">
        <v>420</v>
      </c>
      <c r="B9" s="4">
        <v>2</v>
      </c>
      <c r="C9" s="10">
        <v>400</v>
      </c>
      <c r="D9" s="114">
        <v>400</v>
      </c>
      <c r="E9" s="114">
        <v>400</v>
      </c>
      <c r="F9" s="8">
        <v>50</v>
      </c>
      <c r="G9" s="116">
        <v>50</v>
      </c>
      <c r="H9" s="116">
        <v>50</v>
      </c>
      <c r="I9" s="77">
        <f>C9*F9</f>
        <v>20000</v>
      </c>
      <c r="J9" s="77">
        <f t="shared" si="0"/>
        <v>20000</v>
      </c>
      <c r="K9" s="77">
        <f t="shared" si="0"/>
        <v>20000</v>
      </c>
    </row>
    <row r="10" spans="1:11" x14ac:dyDescent="0.2">
      <c r="A10" s="51" t="s">
        <v>421</v>
      </c>
      <c r="B10" s="47">
        <v>3</v>
      </c>
      <c r="C10" s="48">
        <v>20</v>
      </c>
      <c r="D10" s="114">
        <v>20</v>
      </c>
      <c r="E10" s="114">
        <v>20</v>
      </c>
      <c r="F10" s="49">
        <v>1000</v>
      </c>
      <c r="G10" s="116">
        <v>1000</v>
      </c>
      <c r="H10" s="116">
        <v>1000</v>
      </c>
      <c r="I10" s="77">
        <f>C10*F10</f>
        <v>20000</v>
      </c>
      <c r="J10" s="77">
        <f t="shared" si="0"/>
        <v>20000</v>
      </c>
      <c r="K10" s="77">
        <f t="shared" si="0"/>
        <v>20000</v>
      </c>
    </row>
    <row r="11" spans="1:11" x14ac:dyDescent="0.2">
      <c r="A11" s="51" t="s">
        <v>422</v>
      </c>
      <c r="B11" s="47">
        <v>4</v>
      </c>
      <c r="C11" s="10">
        <v>20</v>
      </c>
      <c r="D11" s="114">
        <v>20</v>
      </c>
      <c r="E11" s="114">
        <v>20</v>
      </c>
      <c r="F11" s="8">
        <v>5000</v>
      </c>
      <c r="G11" s="116">
        <v>5000</v>
      </c>
      <c r="H11" s="116">
        <v>5000</v>
      </c>
      <c r="I11" s="77">
        <f>C11*F11</f>
        <v>100000</v>
      </c>
      <c r="J11" s="77">
        <f t="shared" si="0"/>
        <v>100000</v>
      </c>
      <c r="K11" s="77">
        <f t="shared" si="0"/>
        <v>100000</v>
      </c>
    </row>
    <row r="12" spans="1:11" x14ac:dyDescent="0.2">
      <c r="A12" s="10" t="s">
        <v>140</v>
      </c>
      <c r="B12" s="4">
        <v>9000</v>
      </c>
      <c r="C12" s="4" t="s">
        <v>11</v>
      </c>
      <c r="D12" s="4" t="s">
        <v>11</v>
      </c>
      <c r="E12" s="4" t="s">
        <v>11</v>
      </c>
      <c r="F12" s="4" t="s">
        <v>11</v>
      </c>
      <c r="G12" s="4" t="s">
        <v>11</v>
      </c>
      <c r="H12" s="4" t="s">
        <v>11</v>
      </c>
      <c r="I12" s="115">
        <f>SUM(I8:I11)</f>
        <v>150000</v>
      </c>
      <c r="J12" s="115">
        <f t="shared" ref="J12:K12" si="1">SUM(J8:J11)</f>
        <v>150000</v>
      </c>
      <c r="K12" s="115">
        <f t="shared" si="1"/>
        <v>150000</v>
      </c>
    </row>
    <row r="14" spans="1:11" x14ac:dyDescent="0.2">
      <c r="A14" s="21" t="s">
        <v>313</v>
      </c>
    </row>
    <row r="15" spans="1:11" x14ac:dyDescent="0.2">
      <c r="A15" s="237" t="s">
        <v>225</v>
      </c>
      <c r="B15" s="237" t="s">
        <v>1</v>
      </c>
      <c r="C15" s="237" t="s">
        <v>351</v>
      </c>
      <c r="D15" s="237"/>
      <c r="E15" s="237"/>
      <c r="F15" s="237" t="s">
        <v>352</v>
      </c>
      <c r="G15" s="237"/>
      <c r="H15" s="237"/>
      <c r="I15" s="237" t="s">
        <v>120</v>
      </c>
      <c r="J15" s="237"/>
      <c r="K15" s="237"/>
    </row>
    <row r="16" spans="1:11" x14ac:dyDescent="0.2">
      <c r="A16" s="237"/>
      <c r="B16" s="237"/>
      <c r="C16" s="4" t="s">
        <v>441</v>
      </c>
      <c r="D16" s="4" t="s">
        <v>442</v>
      </c>
      <c r="E16" s="4" t="s">
        <v>443</v>
      </c>
      <c r="F16" s="4" t="s">
        <v>441</v>
      </c>
      <c r="G16" s="4" t="s">
        <v>442</v>
      </c>
      <c r="H16" s="4" t="s">
        <v>443</v>
      </c>
      <c r="I16" s="4" t="s">
        <v>441</v>
      </c>
      <c r="J16" s="4" t="s">
        <v>442</v>
      </c>
      <c r="K16" s="4" t="s">
        <v>443</v>
      </c>
    </row>
    <row r="17" spans="1:11" ht="38.25" x14ac:dyDescent="0.2">
      <c r="A17" s="237"/>
      <c r="B17" s="237"/>
      <c r="C17" s="4" t="s">
        <v>80</v>
      </c>
      <c r="D17" s="4" t="s">
        <v>81</v>
      </c>
      <c r="E17" s="4" t="s">
        <v>82</v>
      </c>
      <c r="F17" s="4" t="s">
        <v>80</v>
      </c>
      <c r="G17" s="4" t="s">
        <v>81</v>
      </c>
      <c r="H17" s="4" t="s">
        <v>82</v>
      </c>
      <c r="I17" s="4" t="s">
        <v>80</v>
      </c>
      <c r="J17" s="4" t="s">
        <v>81</v>
      </c>
      <c r="K17" s="4" t="s">
        <v>82</v>
      </c>
    </row>
    <row r="18" spans="1:11" x14ac:dyDescent="0.2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</row>
    <row r="19" spans="1:11" x14ac:dyDescent="0.2">
      <c r="A19" s="51" t="s">
        <v>423</v>
      </c>
      <c r="B19" s="47">
        <v>1</v>
      </c>
      <c r="C19" s="47">
        <v>500</v>
      </c>
      <c r="D19" s="113">
        <v>500</v>
      </c>
      <c r="E19" s="113">
        <v>500</v>
      </c>
      <c r="F19" s="47">
        <v>25</v>
      </c>
      <c r="G19" s="113">
        <v>25</v>
      </c>
      <c r="H19" s="113">
        <v>25</v>
      </c>
      <c r="I19" s="52">
        <f>C19*F19</f>
        <v>12500</v>
      </c>
      <c r="J19" s="52">
        <f>D19*G19</f>
        <v>12500</v>
      </c>
      <c r="K19" s="52">
        <f>E19*H19</f>
        <v>12500</v>
      </c>
    </row>
    <row r="20" spans="1:11" x14ac:dyDescent="0.2">
      <c r="A20" s="51" t="s">
        <v>424</v>
      </c>
      <c r="B20" s="47">
        <v>2</v>
      </c>
      <c r="C20" s="47">
        <v>70</v>
      </c>
      <c r="D20" s="113">
        <v>70</v>
      </c>
      <c r="E20" s="113">
        <v>70</v>
      </c>
      <c r="F20" s="47">
        <v>200</v>
      </c>
      <c r="G20" s="113">
        <v>200</v>
      </c>
      <c r="H20" s="113">
        <v>200</v>
      </c>
      <c r="I20" s="52">
        <f>C20*F20</f>
        <v>14000</v>
      </c>
      <c r="J20" s="52">
        <f t="shared" ref="J20:K23" si="2">D20*G20</f>
        <v>14000</v>
      </c>
      <c r="K20" s="52">
        <f t="shared" si="2"/>
        <v>14000</v>
      </c>
    </row>
    <row r="21" spans="1:11" x14ac:dyDescent="0.2">
      <c r="A21" s="51" t="s">
        <v>425</v>
      </c>
      <c r="B21" s="47">
        <v>3</v>
      </c>
      <c r="C21" s="47">
        <v>70</v>
      </c>
      <c r="D21" s="113">
        <v>70</v>
      </c>
      <c r="E21" s="113">
        <v>70</v>
      </c>
      <c r="F21" s="47">
        <v>200</v>
      </c>
      <c r="G21" s="113">
        <v>200</v>
      </c>
      <c r="H21" s="113">
        <v>200</v>
      </c>
      <c r="I21" s="52">
        <f>C21*F21</f>
        <v>14000</v>
      </c>
      <c r="J21" s="52">
        <f t="shared" si="2"/>
        <v>14000</v>
      </c>
      <c r="K21" s="52">
        <f t="shared" si="2"/>
        <v>14000</v>
      </c>
    </row>
    <row r="22" spans="1:11" x14ac:dyDescent="0.2">
      <c r="A22" s="51" t="s">
        <v>426</v>
      </c>
      <c r="B22" s="47">
        <v>4</v>
      </c>
      <c r="C22" s="47">
        <v>40</v>
      </c>
      <c r="D22" s="113">
        <v>40</v>
      </c>
      <c r="E22" s="113">
        <v>40</v>
      </c>
      <c r="F22" s="47">
        <v>500</v>
      </c>
      <c r="G22" s="113">
        <v>500</v>
      </c>
      <c r="H22" s="113">
        <v>500</v>
      </c>
      <c r="I22" s="52">
        <f>C22*F22</f>
        <v>20000</v>
      </c>
      <c r="J22" s="52">
        <f t="shared" si="2"/>
        <v>20000</v>
      </c>
      <c r="K22" s="52">
        <f t="shared" si="2"/>
        <v>20000</v>
      </c>
    </row>
    <row r="23" spans="1:11" x14ac:dyDescent="0.2">
      <c r="A23" s="51" t="s">
        <v>427</v>
      </c>
      <c r="B23" s="4">
        <v>5</v>
      </c>
      <c r="C23" s="113">
        <v>120</v>
      </c>
      <c r="D23" s="113">
        <v>120</v>
      </c>
      <c r="E23" s="113">
        <v>120</v>
      </c>
      <c r="F23" s="121">
        <v>212.5</v>
      </c>
      <c r="G23" s="121">
        <v>212.5</v>
      </c>
      <c r="H23" s="121">
        <v>212.5</v>
      </c>
      <c r="I23" s="52">
        <f>C23*F23</f>
        <v>25500</v>
      </c>
      <c r="J23" s="52">
        <f t="shared" si="2"/>
        <v>25500</v>
      </c>
      <c r="K23" s="52">
        <f t="shared" si="2"/>
        <v>25500</v>
      </c>
    </row>
    <row r="24" spans="1:11" x14ac:dyDescent="0.2">
      <c r="A24" s="10" t="s">
        <v>365</v>
      </c>
      <c r="B24" s="4">
        <v>6</v>
      </c>
      <c r="C24" s="10"/>
      <c r="D24" s="10"/>
      <c r="E24" s="10"/>
      <c r="F24" s="8"/>
      <c r="G24" s="8"/>
      <c r="H24" s="8"/>
      <c r="I24" s="8">
        <v>866300</v>
      </c>
      <c r="J24" s="116">
        <v>866300</v>
      </c>
      <c r="K24" s="116">
        <v>866300</v>
      </c>
    </row>
    <row r="25" spans="1:11" x14ac:dyDescent="0.2">
      <c r="A25" s="10" t="s">
        <v>140</v>
      </c>
      <c r="B25" s="4">
        <v>9000</v>
      </c>
      <c r="C25" s="4" t="s">
        <v>11</v>
      </c>
      <c r="D25" s="4" t="s">
        <v>11</v>
      </c>
      <c r="E25" s="4" t="s">
        <v>11</v>
      </c>
      <c r="F25" s="4" t="s">
        <v>11</v>
      </c>
      <c r="G25" s="4" t="s">
        <v>11</v>
      </c>
      <c r="H25" s="4" t="s">
        <v>11</v>
      </c>
      <c r="I25" s="115">
        <f>SUM(I19:I24)</f>
        <v>952300</v>
      </c>
      <c r="J25" s="115">
        <f>J19+J20+J21+J22+J23+J24</f>
        <v>952300</v>
      </c>
      <c r="K25" s="115">
        <f>K19+K20+K21+K22+K23+K24</f>
        <v>952300</v>
      </c>
    </row>
    <row r="27" spans="1:11" x14ac:dyDescent="0.2">
      <c r="A27" s="21" t="s">
        <v>524</v>
      </c>
    </row>
    <row r="28" spans="1:11" x14ac:dyDescent="0.2">
      <c r="A28" s="237" t="s">
        <v>225</v>
      </c>
      <c r="B28" s="237" t="s">
        <v>1</v>
      </c>
      <c r="C28" s="237" t="s">
        <v>351</v>
      </c>
      <c r="D28" s="237"/>
      <c r="E28" s="237"/>
      <c r="F28" s="237" t="s">
        <v>352</v>
      </c>
      <c r="G28" s="237"/>
      <c r="H28" s="237"/>
      <c r="I28" s="237" t="s">
        <v>120</v>
      </c>
      <c r="J28" s="237"/>
      <c r="K28" s="237"/>
    </row>
    <row r="29" spans="1:11" x14ac:dyDescent="0.2">
      <c r="A29" s="237"/>
      <c r="B29" s="237"/>
      <c r="C29" s="4" t="s">
        <v>441</v>
      </c>
      <c r="D29" s="4" t="s">
        <v>442</v>
      </c>
      <c r="E29" s="4" t="s">
        <v>443</v>
      </c>
      <c r="F29" s="4" t="s">
        <v>441</v>
      </c>
      <c r="G29" s="4" t="s">
        <v>442</v>
      </c>
      <c r="H29" s="4" t="s">
        <v>443</v>
      </c>
      <c r="I29" s="4" t="s">
        <v>441</v>
      </c>
      <c r="J29" s="4" t="s">
        <v>442</v>
      </c>
      <c r="K29" s="4" t="s">
        <v>443</v>
      </c>
    </row>
    <row r="30" spans="1:11" ht="38.25" x14ac:dyDescent="0.2">
      <c r="A30" s="237"/>
      <c r="B30" s="237"/>
      <c r="C30" s="4" t="s">
        <v>80</v>
      </c>
      <c r="D30" s="4" t="s">
        <v>81</v>
      </c>
      <c r="E30" s="4" t="s">
        <v>82</v>
      </c>
      <c r="F30" s="4" t="s">
        <v>80</v>
      </c>
      <c r="G30" s="4" t="s">
        <v>81</v>
      </c>
      <c r="H30" s="4" t="s">
        <v>82</v>
      </c>
      <c r="I30" s="4" t="s">
        <v>80</v>
      </c>
      <c r="J30" s="4" t="s">
        <v>81</v>
      </c>
      <c r="K30" s="4" t="s">
        <v>82</v>
      </c>
    </row>
    <row r="31" spans="1:11" x14ac:dyDescent="0.2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4">
        <v>8</v>
      </c>
      <c r="I31" s="4">
        <v>9</v>
      </c>
      <c r="J31" s="4">
        <v>10</v>
      </c>
      <c r="K31" s="4">
        <v>11</v>
      </c>
    </row>
    <row r="32" spans="1:11" ht="51" x14ac:dyDescent="0.2">
      <c r="A32" s="112" t="s">
        <v>428</v>
      </c>
      <c r="B32" s="47">
        <v>1</v>
      </c>
      <c r="C32" s="47">
        <v>500</v>
      </c>
      <c r="D32" s="113">
        <v>500</v>
      </c>
      <c r="E32" s="113">
        <v>500</v>
      </c>
      <c r="F32" s="47">
        <v>87.2</v>
      </c>
      <c r="G32" s="113">
        <v>87.2</v>
      </c>
      <c r="H32" s="113">
        <v>87.2</v>
      </c>
      <c r="I32" s="123">
        <f>C32*F32</f>
        <v>43600</v>
      </c>
      <c r="J32" s="123">
        <f t="shared" ref="J32:K35" si="3">D32*G32</f>
        <v>43600</v>
      </c>
      <c r="K32" s="123">
        <f t="shared" si="3"/>
        <v>43600</v>
      </c>
    </row>
    <row r="33" spans="1:11" ht="25.5" x14ac:dyDescent="0.2">
      <c r="A33" s="122" t="s">
        <v>429</v>
      </c>
      <c r="B33" s="47">
        <v>2</v>
      </c>
      <c r="C33" s="47">
        <v>9</v>
      </c>
      <c r="D33" s="113">
        <v>10</v>
      </c>
      <c r="E33" s="113">
        <v>10</v>
      </c>
      <c r="F33" s="47">
        <v>500</v>
      </c>
      <c r="G33" s="113">
        <v>500</v>
      </c>
      <c r="H33" s="113">
        <v>500</v>
      </c>
      <c r="I33" s="124">
        <v>4800</v>
      </c>
      <c r="J33" s="124">
        <v>4800</v>
      </c>
      <c r="K33" s="124">
        <v>4800</v>
      </c>
    </row>
    <row r="34" spans="1:11" ht="25.5" x14ac:dyDescent="0.2">
      <c r="A34" s="112" t="s">
        <v>430</v>
      </c>
      <c r="B34" s="47">
        <v>3</v>
      </c>
      <c r="C34" s="47">
        <v>40</v>
      </c>
      <c r="D34" s="113">
        <v>40</v>
      </c>
      <c r="E34" s="113">
        <v>40</v>
      </c>
      <c r="F34" s="47">
        <v>250</v>
      </c>
      <c r="G34" s="113">
        <v>250</v>
      </c>
      <c r="H34" s="113">
        <v>250</v>
      </c>
      <c r="I34" s="123">
        <f>C34*F34</f>
        <v>10000</v>
      </c>
      <c r="J34" s="123">
        <v>10000</v>
      </c>
      <c r="K34" s="123">
        <f t="shared" si="3"/>
        <v>10000</v>
      </c>
    </row>
    <row r="35" spans="1:11" ht="38.25" x14ac:dyDescent="0.2">
      <c r="A35" s="112" t="s">
        <v>431</v>
      </c>
      <c r="B35" s="47">
        <v>4</v>
      </c>
      <c r="C35" s="47">
        <v>40</v>
      </c>
      <c r="D35" s="113">
        <v>40</v>
      </c>
      <c r="E35" s="113">
        <v>40</v>
      </c>
      <c r="F35" s="47">
        <v>250</v>
      </c>
      <c r="G35" s="113">
        <v>250</v>
      </c>
      <c r="H35" s="113">
        <v>250</v>
      </c>
      <c r="I35" s="123">
        <f>C35*F35</f>
        <v>10000</v>
      </c>
      <c r="J35" s="123">
        <f t="shared" si="3"/>
        <v>10000</v>
      </c>
      <c r="K35" s="123">
        <f t="shared" si="3"/>
        <v>10000</v>
      </c>
    </row>
    <row r="36" spans="1:11" ht="38.25" x14ac:dyDescent="0.2">
      <c r="A36" s="112" t="s">
        <v>432</v>
      </c>
      <c r="B36" s="47">
        <v>5</v>
      </c>
      <c r="C36" s="47">
        <v>23</v>
      </c>
      <c r="D36" s="113">
        <v>23</v>
      </c>
      <c r="E36" s="113">
        <v>23</v>
      </c>
      <c r="F36" s="47">
        <v>1500</v>
      </c>
      <c r="G36" s="113">
        <v>1500</v>
      </c>
      <c r="H36" s="113">
        <v>1500</v>
      </c>
      <c r="I36" s="123">
        <f>C36*F36</f>
        <v>34500</v>
      </c>
      <c r="J36" s="123">
        <f>D36*G36</f>
        <v>34500</v>
      </c>
      <c r="K36" s="123">
        <f>E36*H36</f>
        <v>34500</v>
      </c>
    </row>
    <row r="37" spans="1:11" ht="63.75" x14ac:dyDescent="0.2">
      <c r="A37" s="112" t="s">
        <v>433</v>
      </c>
      <c r="B37" s="4">
        <v>6</v>
      </c>
      <c r="C37" s="113">
        <v>100</v>
      </c>
      <c r="D37" s="113">
        <v>100</v>
      </c>
      <c r="E37" s="113">
        <v>100</v>
      </c>
      <c r="F37" s="9">
        <v>20</v>
      </c>
      <c r="G37" s="9">
        <v>20</v>
      </c>
      <c r="H37" s="9">
        <v>20</v>
      </c>
      <c r="I37" s="123">
        <f>C37*F37</f>
        <v>2000</v>
      </c>
      <c r="J37" s="123">
        <f>D37*G37</f>
        <v>2000</v>
      </c>
      <c r="K37" s="123">
        <f>E37*H37</f>
        <v>2000</v>
      </c>
    </row>
    <row r="38" spans="1:11" ht="38.25" x14ac:dyDescent="0.2">
      <c r="A38" s="112" t="s">
        <v>434</v>
      </c>
      <c r="B38" s="4">
        <v>7</v>
      </c>
      <c r="C38" s="113">
        <v>40</v>
      </c>
      <c r="D38" s="113">
        <v>40</v>
      </c>
      <c r="E38" s="113">
        <v>40</v>
      </c>
      <c r="F38" s="9">
        <v>125</v>
      </c>
      <c r="G38" s="9">
        <v>125</v>
      </c>
      <c r="H38" s="9">
        <v>125</v>
      </c>
      <c r="I38" s="123">
        <v>5000</v>
      </c>
      <c r="J38" s="123">
        <v>5000</v>
      </c>
      <c r="K38" s="123">
        <v>5000</v>
      </c>
    </row>
    <row r="39" spans="1:11" ht="38.25" x14ac:dyDescent="0.2">
      <c r="A39" s="112" t="s">
        <v>435</v>
      </c>
      <c r="B39" s="4">
        <v>8</v>
      </c>
      <c r="C39" s="113">
        <v>90</v>
      </c>
      <c r="D39" s="113">
        <v>90</v>
      </c>
      <c r="E39" s="10"/>
      <c r="F39" s="9">
        <v>130</v>
      </c>
      <c r="G39" s="9">
        <v>130</v>
      </c>
      <c r="H39" s="9">
        <v>130</v>
      </c>
      <c r="I39" s="124">
        <v>12000</v>
      </c>
      <c r="J39" s="124">
        <v>12000</v>
      </c>
      <c r="K39" s="124">
        <v>12000</v>
      </c>
    </row>
    <row r="40" spans="1:11" ht="38.25" x14ac:dyDescent="0.2">
      <c r="A40" s="112" t="s">
        <v>436</v>
      </c>
      <c r="B40" s="4">
        <v>9</v>
      </c>
      <c r="C40" s="113">
        <v>25</v>
      </c>
      <c r="D40" s="113">
        <v>25</v>
      </c>
      <c r="E40" s="113">
        <v>25</v>
      </c>
      <c r="F40" s="9">
        <v>1000</v>
      </c>
      <c r="G40" s="9">
        <v>1000</v>
      </c>
      <c r="H40" s="9">
        <v>1000</v>
      </c>
      <c r="I40" s="123">
        <v>25000</v>
      </c>
      <c r="J40" s="123">
        <v>25000</v>
      </c>
      <c r="K40" s="123">
        <v>25000</v>
      </c>
    </row>
    <row r="41" spans="1:11" x14ac:dyDescent="0.2">
      <c r="A41" s="10" t="s">
        <v>140</v>
      </c>
      <c r="B41" s="4">
        <v>9000</v>
      </c>
      <c r="C41" s="4" t="s">
        <v>11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11</v>
      </c>
      <c r="I41" s="115">
        <f>SUM(I32:I40)</f>
        <v>146900</v>
      </c>
      <c r="J41" s="115">
        <f>SUM(J32:J40)</f>
        <v>146900</v>
      </c>
      <c r="K41" s="115">
        <f>SUM(K32:K40)</f>
        <v>146900</v>
      </c>
    </row>
    <row r="44" spans="1:11" x14ac:dyDescent="0.2">
      <c r="A44" s="21" t="s">
        <v>525</v>
      </c>
    </row>
    <row r="45" spans="1:11" x14ac:dyDescent="0.2">
      <c r="A45" s="237" t="s">
        <v>225</v>
      </c>
      <c r="B45" s="237" t="s">
        <v>1</v>
      </c>
      <c r="C45" s="237" t="s">
        <v>351</v>
      </c>
      <c r="D45" s="237"/>
      <c r="E45" s="237"/>
      <c r="F45" s="237" t="s">
        <v>352</v>
      </c>
      <c r="G45" s="237"/>
      <c r="H45" s="237"/>
      <c r="I45" s="237" t="s">
        <v>120</v>
      </c>
      <c r="J45" s="237"/>
      <c r="K45" s="237"/>
    </row>
    <row r="46" spans="1:11" x14ac:dyDescent="0.2">
      <c r="A46" s="237"/>
      <c r="B46" s="237"/>
      <c r="C46" s="4" t="s">
        <v>441</v>
      </c>
      <c r="D46" s="4" t="s">
        <v>442</v>
      </c>
      <c r="E46" s="4" t="s">
        <v>443</v>
      </c>
      <c r="F46" s="4" t="s">
        <v>441</v>
      </c>
      <c r="G46" s="4" t="s">
        <v>442</v>
      </c>
      <c r="H46" s="4" t="s">
        <v>443</v>
      </c>
      <c r="I46" s="4" t="s">
        <v>441</v>
      </c>
      <c r="J46" s="4" t="s">
        <v>442</v>
      </c>
      <c r="K46" s="4" t="s">
        <v>443</v>
      </c>
    </row>
    <row r="47" spans="1:11" ht="38.25" x14ac:dyDescent="0.2">
      <c r="A47" s="237"/>
      <c r="B47" s="237"/>
      <c r="C47" s="4" t="s">
        <v>80</v>
      </c>
      <c r="D47" s="4" t="s">
        <v>81</v>
      </c>
      <c r="E47" s="4" t="s">
        <v>82</v>
      </c>
      <c r="F47" s="4" t="s">
        <v>80</v>
      </c>
      <c r="G47" s="4" t="s">
        <v>81</v>
      </c>
      <c r="H47" s="4" t="s">
        <v>82</v>
      </c>
      <c r="I47" s="4" t="s">
        <v>80</v>
      </c>
      <c r="J47" s="4" t="s">
        <v>81</v>
      </c>
      <c r="K47" s="4" t="s">
        <v>82</v>
      </c>
    </row>
    <row r="48" spans="1:11" x14ac:dyDescent="0.2">
      <c r="A48" s="4">
        <v>1</v>
      </c>
      <c r="B48" s="4">
        <v>2</v>
      </c>
      <c r="C48" s="4">
        <v>3</v>
      </c>
      <c r="D48" s="4">
        <v>4</v>
      </c>
      <c r="E48" s="4">
        <v>5</v>
      </c>
      <c r="F48" s="4">
        <v>6</v>
      </c>
      <c r="G48" s="4">
        <v>7</v>
      </c>
      <c r="H48" s="4">
        <v>8</v>
      </c>
      <c r="I48" s="4">
        <v>9</v>
      </c>
      <c r="J48" s="4">
        <v>10</v>
      </c>
      <c r="K48" s="4">
        <v>11</v>
      </c>
    </row>
    <row r="49" spans="1:11" x14ac:dyDescent="0.2">
      <c r="A49" s="112" t="s">
        <v>437</v>
      </c>
      <c r="B49" s="4">
        <v>1</v>
      </c>
      <c r="C49" s="10">
        <v>100</v>
      </c>
      <c r="D49" s="114">
        <v>100</v>
      </c>
      <c r="E49" s="114">
        <v>100</v>
      </c>
      <c r="F49" s="8">
        <v>100</v>
      </c>
      <c r="G49" s="116">
        <v>100</v>
      </c>
      <c r="H49" s="116">
        <v>100</v>
      </c>
      <c r="I49" s="123">
        <v>10000</v>
      </c>
      <c r="J49" s="123">
        <v>10000</v>
      </c>
      <c r="K49" s="123">
        <v>10000</v>
      </c>
    </row>
    <row r="50" spans="1:11" ht="38.25" x14ac:dyDescent="0.2">
      <c r="A50" s="112" t="s">
        <v>432</v>
      </c>
      <c r="B50" s="47">
        <v>2</v>
      </c>
      <c r="C50" s="48">
        <v>20</v>
      </c>
      <c r="D50" s="114">
        <v>20</v>
      </c>
      <c r="E50" s="114">
        <v>20</v>
      </c>
      <c r="F50" s="49">
        <v>540</v>
      </c>
      <c r="G50" s="116">
        <v>540</v>
      </c>
      <c r="H50" s="116">
        <v>540</v>
      </c>
      <c r="I50" s="123">
        <v>10800</v>
      </c>
      <c r="J50" s="123">
        <v>10800</v>
      </c>
      <c r="K50" s="123">
        <v>10800</v>
      </c>
    </row>
    <row r="51" spans="1:11" ht="89.25" x14ac:dyDescent="0.2">
      <c r="A51" s="112" t="s">
        <v>438</v>
      </c>
      <c r="B51" s="4">
        <v>3</v>
      </c>
      <c r="C51" s="10">
        <v>10</v>
      </c>
      <c r="D51" s="114">
        <v>10</v>
      </c>
      <c r="E51" s="114">
        <v>10</v>
      </c>
      <c r="F51" s="8">
        <v>1063</v>
      </c>
      <c r="G51" s="116">
        <v>1063</v>
      </c>
      <c r="H51" s="116">
        <v>1063</v>
      </c>
      <c r="I51" s="123">
        <v>10630</v>
      </c>
      <c r="J51" s="123">
        <v>10630</v>
      </c>
      <c r="K51" s="123">
        <v>10630</v>
      </c>
    </row>
    <row r="52" spans="1:11" ht="15.75" customHeight="1" x14ac:dyDescent="0.2">
      <c r="A52" s="10" t="s">
        <v>140</v>
      </c>
      <c r="B52" s="4">
        <v>9000</v>
      </c>
      <c r="C52" s="4" t="s">
        <v>11</v>
      </c>
      <c r="D52" s="4" t="s">
        <v>11</v>
      </c>
      <c r="E52" s="4" t="s">
        <v>11</v>
      </c>
      <c r="F52" s="4" t="s">
        <v>11</v>
      </c>
      <c r="G52" s="4" t="s">
        <v>11</v>
      </c>
      <c r="H52" s="4" t="s">
        <v>11</v>
      </c>
      <c r="I52" s="115">
        <f>SUM(I49:I51)</f>
        <v>31430</v>
      </c>
      <c r="J52" s="115">
        <f>SUM(J49:J51)</f>
        <v>31430</v>
      </c>
      <c r="K52" s="115">
        <f>SUM(K49:K51)</f>
        <v>31430</v>
      </c>
    </row>
    <row r="54" spans="1:11" x14ac:dyDescent="0.2">
      <c r="A54" s="21" t="s">
        <v>526</v>
      </c>
    </row>
    <row r="55" spans="1:11" x14ac:dyDescent="0.2">
      <c r="A55" s="237" t="s">
        <v>225</v>
      </c>
      <c r="B55" s="237" t="s">
        <v>1</v>
      </c>
      <c r="C55" s="237" t="s">
        <v>351</v>
      </c>
      <c r="D55" s="237"/>
      <c r="E55" s="237"/>
      <c r="F55" s="237" t="s">
        <v>352</v>
      </c>
      <c r="G55" s="237"/>
      <c r="H55" s="237"/>
      <c r="I55" s="237" t="s">
        <v>120</v>
      </c>
      <c r="J55" s="237"/>
      <c r="K55" s="237"/>
    </row>
    <row r="56" spans="1:11" x14ac:dyDescent="0.2">
      <c r="A56" s="237"/>
      <c r="B56" s="237"/>
      <c r="C56" s="4" t="s">
        <v>441</v>
      </c>
      <c r="D56" s="4" t="s">
        <v>442</v>
      </c>
      <c r="E56" s="4" t="s">
        <v>443</v>
      </c>
      <c r="F56" s="4" t="s">
        <v>441</v>
      </c>
      <c r="G56" s="4" t="s">
        <v>442</v>
      </c>
      <c r="H56" s="4" t="s">
        <v>443</v>
      </c>
      <c r="I56" s="4" t="s">
        <v>441</v>
      </c>
      <c r="J56" s="4" t="s">
        <v>442</v>
      </c>
      <c r="K56" s="4" t="s">
        <v>443</v>
      </c>
    </row>
    <row r="57" spans="1:11" ht="38.25" x14ac:dyDescent="0.2">
      <c r="A57" s="237"/>
      <c r="B57" s="237"/>
      <c r="C57" s="4" t="s">
        <v>80</v>
      </c>
      <c r="D57" s="4" t="s">
        <v>81</v>
      </c>
      <c r="E57" s="4" t="s">
        <v>82</v>
      </c>
      <c r="F57" s="4" t="s">
        <v>80</v>
      </c>
      <c r="G57" s="4" t="s">
        <v>81</v>
      </c>
      <c r="H57" s="4" t="s">
        <v>82</v>
      </c>
      <c r="I57" s="4" t="s">
        <v>80</v>
      </c>
      <c r="J57" s="4" t="s">
        <v>81</v>
      </c>
      <c r="K57" s="4" t="s">
        <v>82</v>
      </c>
    </row>
    <row r="58" spans="1:11" x14ac:dyDescent="0.2">
      <c r="A58" s="4">
        <v>1</v>
      </c>
      <c r="B58" s="4">
        <v>2</v>
      </c>
      <c r="C58" s="4">
        <v>3</v>
      </c>
      <c r="D58" s="4">
        <v>4</v>
      </c>
      <c r="E58" s="4">
        <v>5</v>
      </c>
      <c r="F58" s="4">
        <v>6</v>
      </c>
      <c r="G58" s="4">
        <v>7</v>
      </c>
      <c r="H58" s="4">
        <v>8</v>
      </c>
      <c r="I58" s="4">
        <v>9</v>
      </c>
      <c r="J58" s="4">
        <v>10</v>
      </c>
      <c r="K58" s="4">
        <v>11</v>
      </c>
    </row>
    <row r="59" spans="1:11" x14ac:dyDescent="0.2">
      <c r="A59" s="131" t="s">
        <v>367</v>
      </c>
      <c r="B59" s="47">
        <v>1</v>
      </c>
      <c r="C59" s="47">
        <v>200</v>
      </c>
      <c r="D59" s="117">
        <v>200</v>
      </c>
      <c r="E59" s="117">
        <v>200</v>
      </c>
      <c r="F59" s="47">
        <v>50</v>
      </c>
      <c r="G59" s="117">
        <v>50</v>
      </c>
      <c r="H59" s="117">
        <v>50</v>
      </c>
      <c r="I59" s="132">
        <f>C59*F59</f>
        <v>10000</v>
      </c>
      <c r="J59" s="132">
        <f t="shared" ref="J59:K60" si="4">D59*G59</f>
        <v>10000</v>
      </c>
      <c r="K59" s="132">
        <f t="shared" si="4"/>
        <v>10000</v>
      </c>
    </row>
    <row r="60" spans="1:11" ht="25.5" x14ac:dyDescent="0.2">
      <c r="A60" s="131" t="s">
        <v>439</v>
      </c>
      <c r="B60" s="4">
        <v>2</v>
      </c>
      <c r="C60" s="117">
        <v>10</v>
      </c>
      <c r="D60" s="117">
        <v>10</v>
      </c>
      <c r="E60" s="117">
        <v>10</v>
      </c>
      <c r="F60" s="9">
        <v>1194</v>
      </c>
      <c r="G60" s="9">
        <v>1194</v>
      </c>
      <c r="H60" s="9">
        <v>1194</v>
      </c>
      <c r="I60" s="132">
        <f>C60*F60</f>
        <v>11940</v>
      </c>
      <c r="J60" s="132">
        <f t="shared" si="4"/>
        <v>11940</v>
      </c>
      <c r="K60" s="132">
        <f t="shared" si="4"/>
        <v>11940</v>
      </c>
    </row>
    <row r="61" spans="1:11" ht="15.75" customHeight="1" x14ac:dyDescent="0.2">
      <c r="A61" s="10" t="s">
        <v>140</v>
      </c>
      <c r="B61" s="4">
        <v>9000</v>
      </c>
      <c r="C61" s="4" t="s">
        <v>11</v>
      </c>
      <c r="D61" s="4" t="s">
        <v>11</v>
      </c>
      <c r="E61" s="4" t="s">
        <v>11</v>
      </c>
      <c r="F61" s="4" t="s">
        <v>11</v>
      </c>
      <c r="G61" s="4" t="s">
        <v>11</v>
      </c>
      <c r="H61" s="4" t="s">
        <v>11</v>
      </c>
      <c r="I61" s="119">
        <f>SUM(I59:I60)</f>
        <v>21940</v>
      </c>
      <c r="J61" s="119">
        <f>SUM(J59:J60)</f>
        <v>21940</v>
      </c>
      <c r="K61" s="119">
        <f>SUM(K59:K60)</f>
        <v>21940</v>
      </c>
    </row>
    <row r="63" spans="1:11" x14ac:dyDescent="0.2">
      <c r="A63" s="21" t="s">
        <v>527</v>
      </c>
    </row>
    <row r="64" spans="1:11" x14ac:dyDescent="0.2">
      <c r="A64" s="237" t="s">
        <v>225</v>
      </c>
      <c r="B64" s="237" t="s">
        <v>1</v>
      </c>
      <c r="C64" s="237" t="s">
        <v>351</v>
      </c>
      <c r="D64" s="237"/>
      <c r="E64" s="237"/>
      <c r="F64" s="237" t="s">
        <v>352</v>
      </c>
      <c r="G64" s="237"/>
      <c r="H64" s="237"/>
      <c r="I64" s="237" t="s">
        <v>120</v>
      </c>
      <c r="J64" s="237"/>
      <c r="K64" s="237"/>
    </row>
    <row r="65" spans="1:11" x14ac:dyDescent="0.2">
      <c r="A65" s="237"/>
      <c r="B65" s="237"/>
      <c r="C65" s="4" t="s">
        <v>441</v>
      </c>
      <c r="D65" s="4" t="s">
        <v>442</v>
      </c>
      <c r="E65" s="4" t="s">
        <v>443</v>
      </c>
      <c r="F65" s="4" t="s">
        <v>441</v>
      </c>
      <c r="G65" s="4" t="s">
        <v>442</v>
      </c>
      <c r="H65" s="4" t="s">
        <v>443</v>
      </c>
      <c r="I65" s="4" t="s">
        <v>441</v>
      </c>
      <c r="J65" s="4" t="s">
        <v>442</v>
      </c>
      <c r="K65" s="4" t="s">
        <v>443</v>
      </c>
    </row>
    <row r="66" spans="1:11" ht="38.25" x14ac:dyDescent="0.2">
      <c r="A66" s="237"/>
      <c r="B66" s="237"/>
      <c r="C66" s="4" t="s">
        <v>80</v>
      </c>
      <c r="D66" s="4" t="s">
        <v>81</v>
      </c>
      <c r="E66" s="4" t="s">
        <v>82</v>
      </c>
      <c r="F66" s="4" t="s">
        <v>80</v>
      </c>
      <c r="G66" s="4" t="s">
        <v>81</v>
      </c>
      <c r="H66" s="4" t="s">
        <v>82</v>
      </c>
      <c r="I66" s="4" t="s">
        <v>80</v>
      </c>
      <c r="J66" s="4" t="s">
        <v>81</v>
      </c>
      <c r="K66" s="4" t="s">
        <v>82</v>
      </c>
    </row>
    <row r="67" spans="1:11" x14ac:dyDescent="0.2">
      <c r="A67" s="4">
        <v>1</v>
      </c>
      <c r="B67" s="4">
        <v>2</v>
      </c>
      <c r="C67" s="4">
        <v>3</v>
      </c>
      <c r="D67" s="4">
        <v>4</v>
      </c>
      <c r="E67" s="4">
        <v>5</v>
      </c>
      <c r="F67" s="4">
        <v>6</v>
      </c>
      <c r="G67" s="4">
        <v>7</v>
      </c>
      <c r="H67" s="4">
        <v>8</v>
      </c>
      <c r="I67" s="4">
        <v>9</v>
      </c>
      <c r="J67" s="4">
        <v>10</v>
      </c>
      <c r="K67" s="4">
        <v>11</v>
      </c>
    </row>
    <row r="68" spans="1:11" x14ac:dyDescent="0.2">
      <c r="A68" s="131" t="s">
        <v>367</v>
      </c>
      <c r="B68" s="4">
        <v>1</v>
      </c>
      <c r="C68" s="10">
        <v>300</v>
      </c>
      <c r="D68" s="118">
        <v>300</v>
      </c>
      <c r="E68" s="118">
        <v>300</v>
      </c>
      <c r="F68" s="8">
        <v>50</v>
      </c>
      <c r="G68" s="120">
        <v>50</v>
      </c>
      <c r="H68" s="120">
        <v>50</v>
      </c>
      <c r="I68" s="133">
        <f>C68*F68</f>
        <v>15000</v>
      </c>
      <c r="J68" s="133">
        <f t="shared" ref="J68:K68" si="5">D68*G68</f>
        <v>15000</v>
      </c>
      <c r="K68" s="133">
        <f t="shared" si="5"/>
        <v>15000</v>
      </c>
    </row>
    <row r="69" spans="1:11" x14ac:dyDescent="0.2">
      <c r="A69" s="131" t="s">
        <v>440</v>
      </c>
      <c r="B69" s="4">
        <v>2</v>
      </c>
      <c r="C69" s="10">
        <v>20</v>
      </c>
      <c r="D69" s="118">
        <v>20</v>
      </c>
      <c r="E69" s="118">
        <v>20</v>
      </c>
      <c r="F69" s="8">
        <v>1000</v>
      </c>
      <c r="G69" s="120">
        <v>1000</v>
      </c>
      <c r="H69" s="120">
        <v>1000</v>
      </c>
      <c r="I69" s="133">
        <v>20000</v>
      </c>
      <c r="J69" s="133">
        <v>20000</v>
      </c>
      <c r="K69" s="133">
        <v>20000</v>
      </c>
    </row>
    <row r="70" spans="1:11" ht="14.25" customHeight="1" x14ac:dyDescent="0.2">
      <c r="A70" s="10" t="s">
        <v>140</v>
      </c>
      <c r="B70" s="4">
        <v>9000</v>
      </c>
      <c r="C70" s="4" t="s">
        <v>11</v>
      </c>
      <c r="D70" s="4" t="s">
        <v>11</v>
      </c>
      <c r="E70" s="4" t="s">
        <v>11</v>
      </c>
      <c r="F70" s="4" t="s">
        <v>11</v>
      </c>
      <c r="G70" s="4" t="s">
        <v>11</v>
      </c>
      <c r="H70" s="4" t="s">
        <v>11</v>
      </c>
      <c r="I70" s="119">
        <f>SUM(I68:I69)</f>
        <v>35000</v>
      </c>
      <c r="J70" s="119">
        <f t="shared" ref="J70:K70" si="6">SUM(J68:J69)</f>
        <v>35000</v>
      </c>
      <c r="K70" s="119">
        <f t="shared" si="6"/>
        <v>35000</v>
      </c>
    </row>
    <row r="72" spans="1:11" x14ac:dyDescent="0.2">
      <c r="A72" s="81" t="s">
        <v>538</v>
      </c>
      <c r="B72" s="21"/>
    </row>
    <row r="73" spans="1:11" x14ac:dyDescent="0.2">
      <c r="A73" s="237" t="s">
        <v>225</v>
      </c>
      <c r="B73" s="237" t="s">
        <v>1</v>
      </c>
      <c r="C73" s="237" t="s">
        <v>351</v>
      </c>
      <c r="D73" s="237"/>
      <c r="E73" s="237"/>
      <c r="F73" s="237" t="s">
        <v>352</v>
      </c>
      <c r="G73" s="237"/>
      <c r="H73" s="237"/>
      <c r="I73" s="237" t="s">
        <v>120</v>
      </c>
      <c r="J73" s="237"/>
      <c r="K73" s="237"/>
    </row>
    <row r="74" spans="1:11" x14ac:dyDescent="0.2">
      <c r="A74" s="237"/>
      <c r="B74" s="237"/>
      <c r="C74" s="4" t="s">
        <v>441</v>
      </c>
      <c r="D74" s="4" t="s">
        <v>442</v>
      </c>
      <c r="E74" s="4" t="s">
        <v>443</v>
      </c>
      <c r="F74" s="4" t="s">
        <v>441</v>
      </c>
      <c r="G74" s="4" t="s">
        <v>442</v>
      </c>
      <c r="H74" s="4" t="s">
        <v>443</v>
      </c>
      <c r="I74" s="4" t="s">
        <v>441</v>
      </c>
      <c r="J74" s="4" t="s">
        <v>442</v>
      </c>
      <c r="K74" s="4" t="s">
        <v>443</v>
      </c>
    </row>
    <row r="75" spans="1:11" ht="38.25" x14ac:dyDescent="0.2">
      <c r="A75" s="237"/>
      <c r="B75" s="237"/>
      <c r="C75" s="4" t="s">
        <v>80</v>
      </c>
      <c r="D75" s="4" t="s">
        <v>81</v>
      </c>
      <c r="E75" s="4" t="s">
        <v>82</v>
      </c>
      <c r="F75" s="4" t="s">
        <v>80</v>
      </c>
      <c r="G75" s="4" t="s">
        <v>81</v>
      </c>
      <c r="H75" s="4" t="s">
        <v>82</v>
      </c>
      <c r="I75" s="4" t="s">
        <v>80</v>
      </c>
      <c r="J75" s="4" t="s">
        <v>81</v>
      </c>
      <c r="K75" s="4" t="s">
        <v>82</v>
      </c>
    </row>
    <row r="76" spans="1:11" x14ac:dyDescent="0.2">
      <c r="A76" s="4">
        <v>1</v>
      </c>
      <c r="B76" s="4">
        <v>2</v>
      </c>
      <c r="C76" s="4">
        <v>3</v>
      </c>
      <c r="D76" s="4">
        <v>4</v>
      </c>
      <c r="E76" s="4">
        <v>5</v>
      </c>
      <c r="F76" s="4">
        <v>6</v>
      </c>
      <c r="G76" s="4">
        <v>7</v>
      </c>
      <c r="H76" s="4">
        <v>8</v>
      </c>
      <c r="I76" s="4">
        <v>9</v>
      </c>
      <c r="J76" s="4">
        <v>10</v>
      </c>
      <c r="K76" s="4">
        <v>11</v>
      </c>
    </row>
    <row r="77" spans="1:11" ht="25.5" x14ac:dyDescent="0.2">
      <c r="A77" s="10" t="s">
        <v>369</v>
      </c>
      <c r="B77" s="4">
        <v>1</v>
      </c>
      <c r="C77" s="10">
        <v>3</v>
      </c>
      <c r="D77" s="10">
        <v>0</v>
      </c>
      <c r="E77" s="10">
        <v>0</v>
      </c>
      <c r="F77" s="8">
        <v>145</v>
      </c>
      <c r="G77" s="8">
        <v>0</v>
      </c>
      <c r="H77" s="8">
        <v>0</v>
      </c>
      <c r="I77" s="8">
        <v>330</v>
      </c>
      <c r="J77" s="8">
        <v>0</v>
      </c>
      <c r="K77" s="8">
        <v>0</v>
      </c>
    </row>
    <row r="78" spans="1:11" x14ac:dyDescent="0.2">
      <c r="A78" s="10" t="s">
        <v>461</v>
      </c>
      <c r="B78" s="4">
        <v>2</v>
      </c>
      <c r="C78" s="10">
        <v>1</v>
      </c>
      <c r="D78" s="10">
        <v>0</v>
      </c>
      <c r="E78" s="10">
        <v>0</v>
      </c>
      <c r="F78" s="8">
        <v>1000</v>
      </c>
      <c r="G78" s="8">
        <v>0</v>
      </c>
      <c r="H78" s="8">
        <v>0</v>
      </c>
      <c r="I78" s="8">
        <v>1000</v>
      </c>
      <c r="J78" s="8">
        <v>0</v>
      </c>
      <c r="K78" s="8">
        <v>0</v>
      </c>
    </row>
    <row r="79" spans="1:11" ht="0.75" customHeight="1" x14ac:dyDescent="0.2">
      <c r="A79" s="10"/>
      <c r="B79" s="4">
        <v>3</v>
      </c>
      <c r="C79" s="10"/>
      <c r="D79" s="10"/>
      <c r="E79" s="10"/>
      <c r="F79" s="8"/>
      <c r="G79" s="8"/>
      <c r="H79" s="8"/>
      <c r="I79" s="8"/>
      <c r="J79" s="8"/>
      <c r="K79" s="8"/>
    </row>
    <row r="80" spans="1:11" x14ac:dyDescent="0.2">
      <c r="A80" s="10" t="s">
        <v>140</v>
      </c>
      <c r="B80" s="4">
        <v>9000</v>
      </c>
      <c r="C80" s="4" t="s">
        <v>11</v>
      </c>
      <c r="D80" s="4" t="s">
        <v>11</v>
      </c>
      <c r="E80" s="4" t="s">
        <v>11</v>
      </c>
      <c r="F80" s="4" t="s">
        <v>11</v>
      </c>
      <c r="G80" s="4" t="s">
        <v>11</v>
      </c>
      <c r="H80" s="4" t="s">
        <v>11</v>
      </c>
      <c r="I80" s="119">
        <f>SUM(I77:I79)</f>
        <v>1330</v>
      </c>
      <c r="J80" s="128">
        <f t="shared" ref="J80:K80" si="7">SUM(J77:J79)</f>
        <v>0</v>
      </c>
      <c r="K80" s="128">
        <f t="shared" si="7"/>
        <v>0</v>
      </c>
    </row>
    <row r="82" spans="1:11" x14ac:dyDescent="0.2">
      <c r="A82" s="21" t="s">
        <v>551</v>
      </c>
      <c r="B82" s="21"/>
      <c r="C82" s="21"/>
    </row>
    <row r="83" spans="1:11" x14ac:dyDescent="0.2">
      <c r="A83" s="237" t="s">
        <v>225</v>
      </c>
      <c r="B83" s="237" t="s">
        <v>1</v>
      </c>
      <c r="C83" s="237" t="s">
        <v>351</v>
      </c>
      <c r="D83" s="237"/>
      <c r="E83" s="237"/>
      <c r="F83" s="237" t="s">
        <v>352</v>
      </c>
      <c r="G83" s="237"/>
      <c r="H83" s="237"/>
      <c r="I83" s="237" t="s">
        <v>120</v>
      </c>
      <c r="J83" s="237"/>
      <c r="K83" s="237"/>
    </row>
    <row r="84" spans="1:11" x14ac:dyDescent="0.2">
      <c r="A84" s="237"/>
      <c r="B84" s="237"/>
      <c r="C84" s="4" t="s">
        <v>441</v>
      </c>
      <c r="D84" s="4" t="s">
        <v>442</v>
      </c>
      <c r="E84" s="4" t="s">
        <v>443</v>
      </c>
      <c r="F84" s="4" t="s">
        <v>441</v>
      </c>
      <c r="G84" s="4" t="s">
        <v>442</v>
      </c>
      <c r="H84" s="4" t="s">
        <v>443</v>
      </c>
      <c r="I84" s="4" t="s">
        <v>441</v>
      </c>
      <c r="J84" s="4" t="s">
        <v>442</v>
      </c>
      <c r="K84" s="4" t="s">
        <v>443</v>
      </c>
    </row>
    <row r="85" spans="1:11" ht="38.25" x14ac:dyDescent="0.2">
      <c r="A85" s="237"/>
      <c r="B85" s="237"/>
      <c r="C85" s="4" t="s">
        <v>80</v>
      </c>
      <c r="D85" s="4" t="s">
        <v>81</v>
      </c>
      <c r="E85" s="4" t="s">
        <v>82</v>
      </c>
      <c r="F85" s="4" t="s">
        <v>80</v>
      </c>
      <c r="G85" s="4" t="s">
        <v>81</v>
      </c>
      <c r="H85" s="4" t="s">
        <v>82</v>
      </c>
      <c r="I85" s="4" t="s">
        <v>80</v>
      </c>
      <c r="J85" s="4" t="s">
        <v>81</v>
      </c>
      <c r="K85" s="4" t="s">
        <v>82</v>
      </c>
    </row>
    <row r="86" spans="1:11" x14ac:dyDescent="0.2">
      <c r="A86" s="4">
        <v>1</v>
      </c>
      <c r="B86" s="4">
        <v>2</v>
      </c>
      <c r="C86" s="4">
        <v>3</v>
      </c>
      <c r="D86" s="4">
        <v>4</v>
      </c>
      <c r="E86" s="4">
        <v>5</v>
      </c>
      <c r="F86" s="4">
        <v>6</v>
      </c>
      <c r="G86" s="4">
        <v>7</v>
      </c>
      <c r="H86" s="4">
        <v>8</v>
      </c>
      <c r="I86" s="4">
        <v>9</v>
      </c>
      <c r="J86" s="4">
        <v>10</v>
      </c>
      <c r="K86" s="4">
        <v>11</v>
      </c>
    </row>
    <row r="87" spans="1:11" x14ac:dyDescent="0.2">
      <c r="A87" s="10" t="s">
        <v>462</v>
      </c>
      <c r="B87" s="4">
        <v>1</v>
      </c>
      <c r="C87" s="10">
        <v>100</v>
      </c>
      <c r="D87" s="127">
        <v>100</v>
      </c>
      <c r="E87" s="127">
        <v>100</v>
      </c>
      <c r="F87" s="8">
        <v>50</v>
      </c>
      <c r="G87" s="129">
        <v>50</v>
      </c>
      <c r="H87" s="129">
        <v>50</v>
      </c>
      <c r="I87" s="8">
        <v>5000</v>
      </c>
      <c r="J87" s="129">
        <v>5000</v>
      </c>
      <c r="K87" s="129">
        <v>5000</v>
      </c>
    </row>
    <row r="88" spans="1:11" x14ac:dyDescent="0.2">
      <c r="A88" s="10" t="s">
        <v>463</v>
      </c>
      <c r="B88" s="4">
        <v>2</v>
      </c>
      <c r="C88" s="10">
        <v>241</v>
      </c>
      <c r="D88" s="127">
        <v>241</v>
      </c>
      <c r="E88" s="127">
        <v>241</v>
      </c>
      <c r="F88" s="8">
        <v>50</v>
      </c>
      <c r="G88" s="129">
        <v>50</v>
      </c>
      <c r="H88" s="129">
        <v>50</v>
      </c>
      <c r="I88" s="8">
        <v>12050</v>
      </c>
      <c r="J88" s="129">
        <v>12050</v>
      </c>
      <c r="K88" s="129">
        <v>12050</v>
      </c>
    </row>
    <row r="89" spans="1:11" ht="15.75" customHeight="1" x14ac:dyDescent="0.2">
      <c r="A89" s="10" t="s">
        <v>140</v>
      </c>
      <c r="B89" s="4">
        <v>9000</v>
      </c>
      <c r="C89" s="4" t="s">
        <v>11</v>
      </c>
      <c r="D89" s="4" t="s">
        <v>11</v>
      </c>
      <c r="E89" s="4" t="s">
        <v>11</v>
      </c>
      <c r="F89" s="4" t="s">
        <v>11</v>
      </c>
      <c r="G89" s="4" t="s">
        <v>11</v>
      </c>
      <c r="H89" s="4" t="s">
        <v>11</v>
      </c>
      <c r="I89" s="128">
        <f>SUM(I87:I88)</f>
        <v>17050</v>
      </c>
      <c r="J89" s="128">
        <f t="shared" ref="J89:K89" si="8">SUM(J87:J88)</f>
        <v>17050</v>
      </c>
      <c r="K89" s="128">
        <f t="shared" si="8"/>
        <v>17050</v>
      </c>
    </row>
    <row r="91" spans="1:11" x14ac:dyDescent="0.2">
      <c r="A91" s="21" t="s">
        <v>344</v>
      </c>
    </row>
    <row r="92" spans="1:11" x14ac:dyDescent="0.2">
      <c r="A92" s="237" t="s">
        <v>225</v>
      </c>
      <c r="B92" s="237" t="s">
        <v>1</v>
      </c>
      <c r="C92" s="237" t="s">
        <v>351</v>
      </c>
      <c r="D92" s="237"/>
      <c r="E92" s="237"/>
      <c r="F92" s="237" t="s">
        <v>352</v>
      </c>
      <c r="G92" s="237"/>
      <c r="H92" s="237"/>
      <c r="I92" s="237" t="s">
        <v>120</v>
      </c>
      <c r="J92" s="237"/>
      <c r="K92" s="237"/>
    </row>
    <row r="93" spans="1:11" x14ac:dyDescent="0.2">
      <c r="A93" s="237"/>
      <c r="B93" s="237"/>
      <c r="C93" s="4" t="s">
        <v>441</v>
      </c>
      <c r="D93" s="4" t="s">
        <v>442</v>
      </c>
      <c r="E93" s="4" t="s">
        <v>443</v>
      </c>
      <c r="F93" s="4" t="s">
        <v>441</v>
      </c>
      <c r="G93" s="4" t="s">
        <v>442</v>
      </c>
      <c r="H93" s="4" t="s">
        <v>443</v>
      </c>
      <c r="I93" s="4" t="s">
        <v>441</v>
      </c>
      <c r="J93" s="4" t="s">
        <v>442</v>
      </c>
      <c r="K93" s="4" t="s">
        <v>443</v>
      </c>
    </row>
    <row r="94" spans="1:11" ht="38.25" x14ac:dyDescent="0.2">
      <c r="A94" s="237"/>
      <c r="B94" s="237"/>
      <c r="C94" s="4" t="s">
        <v>80</v>
      </c>
      <c r="D94" s="4" t="s">
        <v>81</v>
      </c>
      <c r="E94" s="4" t="s">
        <v>82</v>
      </c>
      <c r="F94" s="4" t="s">
        <v>80</v>
      </c>
      <c r="G94" s="4" t="s">
        <v>81</v>
      </c>
      <c r="H94" s="4" t="s">
        <v>82</v>
      </c>
      <c r="I94" s="4" t="s">
        <v>80</v>
      </c>
      <c r="J94" s="4" t="s">
        <v>81</v>
      </c>
      <c r="K94" s="4" t="s">
        <v>82</v>
      </c>
    </row>
    <row r="95" spans="1:11" x14ac:dyDescent="0.2">
      <c r="A95" s="4">
        <v>1</v>
      </c>
      <c r="B95" s="4">
        <v>2</v>
      </c>
      <c r="C95" s="4">
        <v>3</v>
      </c>
      <c r="D95" s="4">
        <v>4</v>
      </c>
      <c r="E95" s="4">
        <v>5</v>
      </c>
      <c r="F95" s="4">
        <v>6</v>
      </c>
      <c r="G95" s="4">
        <v>7</v>
      </c>
      <c r="H95" s="4">
        <v>8</v>
      </c>
      <c r="I95" s="4">
        <v>9</v>
      </c>
      <c r="J95" s="4">
        <v>10</v>
      </c>
      <c r="K95" s="4">
        <v>11</v>
      </c>
    </row>
    <row r="96" spans="1:11" x14ac:dyDescent="0.2">
      <c r="A96" s="76" t="s">
        <v>464</v>
      </c>
      <c r="B96" s="78"/>
      <c r="C96" s="78"/>
      <c r="D96" s="78"/>
      <c r="E96" s="78"/>
      <c r="F96" s="78"/>
      <c r="G96" s="78"/>
      <c r="H96" s="78"/>
      <c r="I96" s="40">
        <v>81000</v>
      </c>
      <c r="J96" s="40">
        <v>81000</v>
      </c>
      <c r="K96" s="40">
        <v>81000</v>
      </c>
    </row>
    <row r="97" spans="1:11" hidden="1" x14ac:dyDescent="0.2">
      <c r="A97" s="10"/>
      <c r="B97" s="4">
        <v>1</v>
      </c>
      <c r="C97" s="10"/>
      <c r="D97" s="10"/>
      <c r="E97" s="10"/>
      <c r="F97" s="8"/>
      <c r="G97" s="8"/>
      <c r="H97" s="8"/>
      <c r="I97" s="8"/>
      <c r="J97" s="8"/>
      <c r="K97" s="8"/>
    </row>
    <row r="98" spans="1:11" x14ac:dyDescent="0.2">
      <c r="A98" s="10" t="s">
        <v>140</v>
      </c>
      <c r="B98" s="4">
        <v>9000</v>
      </c>
      <c r="C98" s="4" t="s">
        <v>11</v>
      </c>
      <c r="D98" s="4" t="s">
        <v>11</v>
      </c>
      <c r="E98" s="4" t="s">
        <v>11</v>
      </c>
      <c r="F98" s="4" t="s">
        <v>11</v>
      </c>
      <c r="G98" s="4" t="s">
        <v>11</v>
      </c>
      <c r="H98" s="4" t="s">
        <v>11</v>
      </c>
      <c r="I98" s="128">
        <f>SUM(I96:I97)</f>
        <v>81000</v>
      </c>
      <c r="J98" s="128">
        <f>SUM(J96:J97)</f>
        <v>81000</v>
      </c>
      <c r="K98" s="128">
        <f>SUM(K96:K97)</f>
        <v>81000</v>
      </c>
    </row>
    <row r="100" spans="1:11" x14ac:dyDescent="0.2">
      <c r="A100" s="81" t="s">
        <v>557</v>
      </c>
    </row>
    <row r="101" spans="1:11" x14ac:dyDescent="0.2">
      <c r="A101" s="237" t="s">
        <v>225</v>
      </c>
      <c r="B101" s="237" t="s">
        <v>1</v>
      </c>
      <c r="C101" s="237" t="s">
        <v>351</v>
      </c>
      <c r="D101" s="237"/>
      <c r="E101" s="237"/>
      <c r="F101" s="237" t="s">
        <v>352</v>
      </c>
      <c r="G101" s="237"/>
      <c r="H101" s="237"/>
      <c r="I101" s="237" t="s">
        <v>120</v>
      </c>
      <c r="J101" s="237"/>
      <c r="K101" s="237"/>
    </row>
    <row r="102" spans="1:11" x14ac:dyDescent="0.2">
      <c r="A102" s="237"/>
      <c r="B102" s="237"/>
      <c r="C102" s="4" t="s">
        <v>441</v>
      </c>
      <c r="D102" s="4" t="s">
        <v>442</v>
      </c>
      <c r="E102" s="4" t="s">
        <v>443</v>
      </c>
      <c r="F102" s="4" t="s">
        <v>441</v>
      </c>
      <c r="G102" s="4" t="s">
        <v>442</v>
      </c>
      <c r="H102" s="4" t="s">
        <v>443</v>
      </c>
      <c r="I102" s="4" t="s">
        <v>441</v>
      </c>
      <c r="J102" s="4" t="s">
        <v>442</v>
      </c>
      <c r="K102" s="4" t="s">
        <v>443</v>
      </c>
    </row>
    <row r="103" spans="1:11" ht="38.25" x14ac:dyDescent="0.2">
      <c r="A103" s="237"/>
      <c r="B103" s="237"/>
      <c r="C103" s="4" t="s">
        <v>80</v>
      </c>
      <c r="D103" s="4" t="s">
        <v>81</v>
      </c>
      <c r="E103" s="4" t="s">
        <v>82</v>
      </c>
      <c r="F103" s="4" t="s">
        <v>80</v>
      </c>
      <c r="G103" s="4" t="s">
        <v>81</v>
      </c>
      <c r="H103" s="4" t="s">
        <v>82</v>
      </c>
      <c r="I103" s="4" t="s">
        <v>80</v>
      </c>
      <c r="J103" s="4" t="s">
        <v>81</v>
      </c>
      <c r="K103" s="4" t="s">
        <v>82</v>
      </c>
    </row>
    <row r="104" spans="1:11" x14ac:dyDescent="0.2">
      <c r="A104" s="4">
        <v>1</v>
      </c>
      <c r="B104" s="4">
        <v>2</v>
      </c>
      <c r="C104" s="4">
        <v>3</v>
      </c>
      <c r="D104" s="4">
        <v>4</v>
      </c>
      <c r="E104" s="4">
        <v>5</v>
      </c>
      <c r="F104" s="4">
        <v>6</v>
      </c>
      <c r="G104" s="4">
        <v>7</v>
      </c>
      <c r="H104" s="4">
        <v>8</v>
      </c>
      <c r="I104" s="4">
        <v>9</v>
      </c>
      <c r="J104" s="4">
        <v>10</v>
      </c>
      <c r="K104" s="4">
        <v>11</v>
      </c>
    </row>
    <row r="105" spans="1:11" ht="12" customHeight="1" x14ac:dyDescent="0.2">
      <c r="A105" s="4"/>
      <c r="B105" s="4">
        <v>1</v>
      </c>
      <c r="C105" s="40"/>
      <c r="D105" s="4"/>
      <c r="E105" s="4"/>
      <c r="F105" s="40"/>
      <c r="G105" s="4"/>
      <c r="H105" s="4"/>
      <c r="I105" s="8"/>
      <c r="J105" s="129"/>
      <c r="K105" s="129"/>
    </row>
    <row r="106" spans="1:11" x14ac:dyDescent="0.2">
      <c r="A106" s="10" t="s">
        <v>365</v>
      </c>
      <c r="B106" s="4">
        <v>2</v>
      </c>
      <c r="C106" s="10"/>
      <c r="D106" s="10"/>
      <c r="E106" s="10"/>
      <c r="F106" s="8"/>
      <c r="G106" s="8"/>
      <c r="H106" s="8"/>
      <c r="I106" s="8">
        <v>1286200</v>
      </c>
      <c r="J106" s="129">
        <v>1286200</v>
      </c>
      <c r="K106" s="129">
        <v>1286200</v>
      </c>
    </row>
    <row r="107" spans="1:11" x14ac:dyDescent="0.2">
      <c r="A107" s="10" t="s">
        <v>140</v>
      </c>
      <c r="B107" s="4">
        <v>9000</v>
      </c>
      <c r="C107" s="4" t="s">
        <v>11</v>
      </c>
      <c r="D107" s="4" t="s">
        <v>11</v>
      </c>
      <c r="E107" s="4" t="s">
        <v>11</v>
      </c>
      <c r="F107" s="4" t="s">
        <v>11</v>
      </c>
      <c r="G107" s="4" t="s">
        <v>11</v>
      </c>
      <c r="H107" s="4" t="s">
        <v>11</v>
      </c>
      <c r="I107" s="128">
        <f>SUM(I105:I106)</f>
        <v>1286200</v>
      </c>
      <c r="J107" s="128">
        <f>SUM(J105:J106)</f>
        <v>1286200</v>
      </c>
      <c r="K107" s="128">
        <f>SUM(K105:K106)</f>
        <v>1286200</v>
      </c>
    </row>
    <row r="110" spans="1:11" x14ac:dyDescent="0.2">
      <c r="A110" s="81" t="s">
        <v>565</v>
      </c>
      <c r="B110" s="21"/>
    </row>
    <row r="111" spans="1:11" x14ac:dyDescent="0.2">
      <c r="A111" s="237" t="s">
        <v>225</v>
      </c>
      <c r="B111" s="237" t="s">
        <v>1</v>
      </c>
      <c r="C111" s="237" t="s">
        <v>351</v>
      </c>
      <c r="D111" s="237"/>
      <c r="E111" s="237"/>
      <c r="F111" s="237" t="s">
        <v>352</v>
      </c>
      <c r="G111" s="237"/>
      <c r="H111" s="237"/>
      <c r="I111" s="237" t="s">
        <v>120</v>
      </c>
      <c r="J111" s="237"/>
      <c r="K111" s="237"/>
    </row>
    <row r="112" spans="1:11" x14ac:dyDescent="0.2">
      <c r="A112" s="237"/>
      <c r="B112" s="237"/>
      <c r="C112" s="154" t="s">
        <v>441</v>
      </c>
      <c r="D112" s="154" t="s">
        <v>442</v>
      </c>
      <c r="E112" s="154" t="s">
        <v>443</v>
      </c>
      <c r="F112" s="154" t="s">
        <v>441</v>
      </c>
      <c r="G112" s="154" t="s">
        <v>442</v>
      </c>
      <c r="H112" s="154" t="s">
        <v>443</v>
      </c>
      <c r="I112" s="154" t="s">
        <v>441</v>
      </c>
      <c r="J112" s="154" t="s">
        <v>442</v>
      </c>
      <c r="K112" s="154" t="s">
        <v>443</v>
      </c>
    </row>
    <row r="113" spans="1:11" ht="38.25" x14ac:dyDescent="0.2">
      <c r="A113" s="237"/>
      <c r="B113" s="237"/>
      <c r="C113" s="154" t="s">
        <v>80</v>
      </c>
      <c r="D113" s="154" t="s">
        <v>81</v>
      </c>
      <c r="E113" s="154" t="s">
        <v>82</v>
      </c>
      <c r="F113" s="154" t="s">
        <v>80</v>
      </c>
      <c r="G113" s="154" t="s">
        <v>81</v>
      </c>
      <c r="H113" s="154" t="s">
        <v>82</v>
      </c>
      <c r="I113" s="154" t="s">
        <v>80</v>
      </c>
      <c r="J113" s="154" t="s">
        <v>81</v>
      </c>
      <c r="K113" s="154" t="s">
        <v>82</v>
      </c>
    </row>
    <row r="114" spans="1:11" x14ac:dyDescent="0.2">
      <c r="A114" s="154">
        <v>1</v>
      </c>
      <c r="B114" s="154">
        <v>2</v>
      </c>
      <c r="C114" s="154">
        <v>3</v>
      </c>
      <c r="D114" s="154">
        <v>4</v>
      </c>
      <c r="E114" s="154">
        <v>5</v>
      </c>
      <c r="F114" s="154">
        <v>6</v>
      </c>
      <c r="G114" s="154">
        <v>7</v>
      </c>
      <c r="H114" s="154">
        <v>8</v>
      </c>
      <c r="I114" s="154">
        <v>9</v>
      </c>
      <c r="J114" s="154">
        <v>10</v>
      </c>
      <c r="K114" s="154">
        <v>11</v>
      </c>
    </row>
    <row r="115" spans="1:11" x14ac:dyDescent="0.2">
      <c r="A115" s="155" t="s">
        <v>563</v>
      </c>
      <c r="B115" s="154">
        <v>2</v>
      </c>
      <c r="C115" s="155">
        <v>5</v>
      </c>
      <c r="D115" s="155"/>
      <c r="E115" s="155"/>
      <c r="F115" s="157"/>
      <c r="G115" s="157"/>
      <c r="H115" s="157"/>
      <c r="I115" s="157">
        <v>338.98</v>
      </c>
      <c r="J115" s="157"/>
      <c r="K115" s="157"/>
    </row>
    <row r="116" spans="1:11" x14ac:dyDescent="0.2">
      <c r="A116" s="155" t="s">
        <v>140</v>
      </c>
      <c r="B116" s="154">
        <v>9000</v>
      </c>
      <c r="C116" s="154" t="s">
        <v>11</v>
      </c>
      <c r="D116" s="154" t="s">
        <v>11</v>
      </c>
      <c r="E116" s="154" t="s">
        <v>11</v>
      </c>
      <c r="F116" s="154" t="s">
        <v>11</v>
      </c>
      <c r="G116" s="154" t="s">
        <v>11</v>
      </c>
      <c r="H116" s="154" t="s">
        <v>11</v>
      </c>
      <c r="I116" s="156">
        <f>SUM(I115:I115)</f>
        <v>338.98</v>
      </c>
      <c r="J116" s="156">
        <f>SUM(J115:J115)</f>
        <v>0</v>
      </c>
      <c r="K116" s="156">
        <f>SUM(K115:K115)</f>
        <v>0</v>
      </c>
    </row>
    <row r="119" spans="1:11" x14ac:dyDescent="0.2">
      <c r="A119" s="81" t="s">
        <v>567</v>
      </c>
      <c r="B119" s="21"/>
      <c r="C119" s="21"/>
    </row>
    <row r="120" spans="1:11" x14ac:dyDescent="0.2">
      <c r="A120" s="237" t="s">
        <v>225</v>
      </c>
      <c r="B120" s="237" t="s">
        <v>1</v>
      </c>
      <c r="C120" s="237" t="s">
        <v>351</v>
      </c>
      <c r="D120" s="237"/>
      <c r="E120" s="237"/>
      <c r="F120" s="237" t="s">
        <v>352</v>
      </c>
      <c r="G120" s="237"/>
      <c r="H120" s="237"/>
      <c r="I120" s="237" t="s">
        <v>120</v>
      </c>
      <c r="J120" s="237"/>
      <c r="K120" s="237"/>
    </row>
    <row r="121" spans="1:11" x14ac:dyDescent="0.2">
      <c r="A121" s="237"/>
      <c r="B121" s="237"/>
      <c r="C121" s="161" t="s">
        <v>441</v>
      </c>
      <c r="D121" s="161" t="s">
        <v>442</v>
      </c>
      <c r="E121" s="161" t="s">
        <v>443</v>
      </c>
      <c r="F121" s="161" t="s">
        <v>441</v>
      </c>
      <c r="G121" s="161" t="s">
        <v>442</v>
      </c>
      <c r="H121" s="161" t="s">
        <v>443</v>
      </c>
      <c r="I121" s="161" t="s">
        <v>441</v>
      </c>
      <c r="J121" s="161" t="s">
        <v>442</v>
      </c>
      <c r="K121" s="161" t="s">
        <v>443</v>
      </c>
    </row>
    <row r="122" spans="1:11" ht="38.25" x14ac:dyDescent="0.2">
      <c r="A122" s="237"/>
      <c r="B122" s="237"/>
      <c r="C122" s="161" t="s">
        <v>80</v>
      </c>
      <c r="D122" s="161" t="s">
        <v>81</v>
      </c>
      <c r="E122" s="161" t="s">
        <v>82</v>
      </c>
      <c r="F122" s="161" t="s">
        <v>80</v>
      </c>
      <c r="G122" s="161" t="s">
        <v>81</v>
      </c>
      <c r="H122" s="161" t="s">
        <v>82</v>
      </c>
      <c r="I122" s="161" t="s">
        <v>80</v>
      </c>
      <c r="J122" s="161" t="s">
        <v>81</v>
      </c>
      <c r="K122" s="161" t="s">
        <v>82</v>
      </c>
    </row>
    <row r="123" spans="1:11" x14ac:dyDescent="0.2">
      <c r="A123" s="161">
        <v>1</v>
      </c>
      <c r="B123" s="161">
        <v>2</v>
      </c>
      <c r="C123" s="161">
        <v>3</v>
      </c>
      <c r="D123" s="161">
        <v>4</v>
      </c>
      <c r="E123" s="161">
        <v>5</v>
      </c>
      <c r="F123" s="161">
        <v>6</v>
      </c>
      <c r="G123" s="161">
        <v>7</v>
      </c>
      <c r="H123" s="161">
        <v>8</v>
      </c>
      <c r="I123" s="161">
        <v>9</v>
      </c>
      <c r="J123" s="161">
        <v>10</v>
      </c>
      <c r="K123" s="161">
        <v>11</v>
      </c>
    </row>
    <row r="124" spans="1:11" x14ac:dyDescent="0.2">
      <c r="A124" s="161"/>
      <c r="B124" s="161">
        <v>1</v>
      </c>
      <c r="C124" s="40"/>
      <c r="D124" s="161"/>
      <c r="E124" s="161"/>
      <c r="F124" s="40"/>
      <c r="G124" s="161"/>
      <c r="H124" s="161"/>
      <c r="I124" s="164"/>
      <c r="J124" s="164"/>
      <c r="K124" s="164"/>
    </row>
    <row r="125" spans="1:11" x14ac:dyDescent="0.2">
      <c r="A125" s="162" t="s">
        <v>365</v>
      </c>
      <c r="B125" s="161">
        <v>2</v>
      </c>
      <c r="C125" s="162"/>
      <c r="D125" s="162"/>
      <c r="E125" s="162"/>
      <c r="F125" s="164"/>
      <c r="G125" s="164"/>
      <c r="H125" s="164"/>
      <c r="I125" s="164">
        <v>20561.150000000001</v>
      </c>
      <c r="J125" s="164"/>
      <c r="K125" s="164"/>
    </row>
    <row r="126" spans="1:11" x14ac:dyDescent="0.2">
      <c r="A126" s="162" t="s">
        <v>140</v>
      </c>
      <c r="B126" s="161">
        <v>9000</v>
      </c>
      <c r="C126" s="161" t="s">
        <v>11</v>
      </c>
      <c r="D126" s="161" t="s">
        <v>11</v>
      </c>
      <c r="E126" s="161" t="s">
        <v>11</v>
      </c>
      <c r="F126" s="161" t="s">
        <v>11</v>
      </c>
      <c r="G126" s="161" t="s">
        <v>11</v>
      </c>
      <c r="H126" s="161" t="s">
        <v>11</v>
      </c>
      <c r="I126" s="163">
        <f>SUM(I124:I125)</f>
        <v>20561.150000000001</v>
      </c>
      <c r="J126" s="163">
        <f>SUM(J124:J125)</f>
        <v>0</v>
      </c>
      <c r="K126" s="163">
        <f>SUM(K124:K125)</f>
        <v>0</v>
      </c>
    </row>
  </sheetData>
  <mergeCells count="60">
    <mergeCell ref="A120:A122"/>
    <mergeCell ref="B120:B122"/>
    <mergeCell ref="C120:E120"/>
    <mergeCell ref="F120:H120"/>
    <mergeCell ref="I120:K120"/>
    <mergeCell ref="A101:A103"/>
    <mergeCell ref="B101:B103"/>
    <mergeCell ref="C101:E101"/>
    <mergeCell ref="F101:H101"/>
    <mergeCell ref="I101:K101"/>
    <mergeCell ref="A73:A75"/>
    <mergeCell ref="B73:B75"/>
    <mergeCell ref="C73:E73"/>
    <mergeCell ref="F73:H73"/>
    <mergeCell ref="I73:K73"/>
    <mergeCell ref="A83:A85"/>
    <mergeCell ref="B83:B85"/>
    <mergeCell ref="C83:E83"/>
    <mergeCell ref="F83:H83"/>
    <mergeCell ref="I83:K83"/>
    <mergeCell ref="A64:A66"/>
    <mergeCell ref="B64:B66"/>
    <mergeCell ref="C64:E64"/>
    <mergeCell ref="F64:H64"/>
    <mergeCell ref="I64:K64"/>
    <mergeCell ref="A92:A94"/>
    <mergeCell ref="B92:B94"/>
    <mergeCell ref="C92:E92"/>
    <mergeCell ref="F92:H92"/>
    <mergeCell ref="I92:K92"/>
    <mergeCell ref="A45:A47"/>
    <mergeCell ref="B45:B47"/>
    <mergeCell ref="C45:E45"/>
    <mergeCell ref="F45:H45"/>
    <mergeCell ref="I45:K45"/>
    <mergeCell ref="A55:A57"/>
    <mergeCell ref="B55:B57"/>
    <mergeCell ref="C55:E55"/>
    <mergeCell ref="F55:H55"/>
    <mergeCell ref="I55:K55"/>
    <mergeCell ref="A28:A30"/>
    <mergeCell ref="B28:B30"/>
    <mergeCell ref="C28:E28"/>
    <mergeCell ref="F28:H28"/>
    <mergeCell ref="I28:K28"/>
    <mergeCell ref="A4:A6"/>
    <mergeCell ref="B4:B6"/>
    <mergeCell ref="C4:E4"/>
    <mergeCell ref="F4:H4"/>
    <mergeCell ref="I4:K4"/>
    <mergeCell ref="A15:A17"/>
    <mergeCell ref="B15:B17"/>
    <mergeCell ref="C15:E15"/>
    <mergeCell ref="F15:H15"/>
    <mergeCell ref="I15:K15"/>
    <mergeCell ref="A111:A113"/>
    <mergeCell ref="B111:B113"/>
    <mergeCell ref="C111:E111"/>
    <mergeCell ref="F111:H111"/>
    <mergeCell ref="I111:K1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"/>
  <sheetViews>
    <sheetView view="pageBreakPreview" zoomScale="60" zoomScaleNormal="100" workbookViewId="0">
      <selection activeCell="K5" sqref="K5"/>
    </sheetView>
  </sheetViews>
  <sheetFormatPr defaultRowHeight="12.75" x14ac:dyDescent="0.2"/>
  <cols>
    <col min="1" max="1" width="31.5703125" style="3" customWidth="1"/>
    <col min="2" max="2" width="9.140625" style="3"/>
    <col min="3" max="11" width="13.140625" style="3" customWidth="1"/>
    <col min="12" max="16384" width="9.140625" style="3"/>
  </cols>
  <sheetData>
    <row r="1" spans="1:11" x14ac:dyDescent="0.2">
      <c r="A1" s="3" t="s">
        <v>141</v>
      </c>
    </row>
    <row r="3" spans="1:11" x14ac:dyDescent="0.2">
      <c r="A3" s="237" t="s">
        <v>133</v>
      </c>
      <c r="B3" s="237" t="s">
        <v>1</v>
      </c>
      <c r="C3" s="237" t="s">
        <v>134</v>
      </c>
      <c r="D3" s="237"/>
      <c r="E3" s="237"/>
      <c r="F3" s="237" t="s">
        <v>135</v>
      </c>
      <c r="G3" s="237"/>
      <c r="H3" s="237"/>
      <c r="I3" s="237" t="s">
        <v>136</v>
      </c>
      <c r="J3" s="237"/>
      <c r="K3" s="237"/>
    </row>
    <row r="4" spans="1:11" x14ac:dyDescent="0.2">
      <c r="A4" s="237"/>
      <c r="B4" s="237"/>
      <c r="C4" s="7" t="s">
        <v>441</v>
      </c>
      <c r="D4" s="7" t="s">
        <v>442</v>
      </c>
      <c r="E4" s="7" t="s">
        <v>443</v>
      </c>
      <c r="F4" s="7" t="s">
        <v>441</v>
      </c>
      <c r="G4" s="7" t="s">
        <v>442</v>
      </c>
      <c r="H4" s="7" t="s">
        <v>443</v>
      </c>
      <c r="I4" s="7" t="s">
        <v>441</v>
      </c>
      <c r="J4" s="2" t="s">
        <v>442</v>
      </c>
      <c r="K4" s="2" t="s">
        <v>443</v>
      </c>
    </row>
    <row r="5" spans="1:11" ht="38.25" x14ac:dyDescent="0.2">
      <c r="A5" s="237"/>
      <c r="B5" s="237"/>
      <c r="C5" s="2" t="s">
        <v>80</v>
      </c>
      <c r="D5" s="2" t="s">
        <v>81</v>
      </c>
      <c r="E5" s="2" t="s">
        <v>82</v>
      </c>
      <c r="F5" s="2" t="s">
        <v>80</v>
      </c>
      <c r="G5" s="2" t="s">
        <v>81</v>
      </c>
      <c r="H5" s="2" t="s">
        <v>82</v>
      </c>
      <c r="I5" s="2" t="s">
        <v>80</v>
      </c>
      <c r="J5" s="2" t="s">
        <v>81</v>
      </c>
      <c r="K5" s="2" t="s">
        <v>82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7" t="s">
        <v>137</v>
      </c>
      <c r="B7" s="2">
        <v>100</v>
      </c>
      <c r="C7" s="2" t="s">
        <v>11</v>
      </c>
      <c r="D7" s="2" t="s">
        <v>11</v>
      </c>
      <c r="E7" s="2" t="s">
        <v>11</v>
      </c>
      <c r="F7" s="2" t="s">
        <v>11</v>
      </c>
      <c r="G7" s="2" t="s">
        <v>11</v>
      </c>
      <c r="H7" s="2" t="s">
        <v>11</v>
      </c>
      <c r="I7" s="7"/>
      <c r="J7" s="7"/>
      <c r="K7" s="7"/>
    </row>
    <row r="8" spans="1:11" x14ac:dyDescent="0.2">
      <c r="A8" s="7" t="s">
        <v>138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">
      <c r="A9" s="7"/>
      <c r="B9" s="2">
        <v>101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">
      <c r="A10" s="7" t="s">
        <v>139</v>
      </c>
      <c r="B10" s="2">
        <v>200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7"/>
      <c r="J10" s="7"/>
      <c r="K10" s="7"/>
    </row>
    <row r="11" spans="1:11" x14ac:dyDescent="0.2">
      <c r="A11" s="7" t="s">
        <v>138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">
      <c r="A12" s="7"/>
      <c r="B12" s="2">
        <v>201</v>
      </c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">
      <c r="A13" s="7" t="s">
        <v>140</v>
      </c>
      <c r="B13" s="2">
        <v>9000</v>
      </c>
      <c r="C13" s="2" t="s">
        <v>11</v>
      </c>
      <c r="D13" s="2" t="s">
        <v>11</v>
      </c>
      <c r="E13" s="2" t="s">
        <v>11</v>
      </c>
      <c r="F13" s="2" t="s">
        <v>11</v>
      </c>
      <c r="G13" s="2" t="s">
        <v>11</v>
      </c>
      <c r="H13" s="2" t="s">
        <v>11</v>
      </c>
      <c r="I13" s="7"/>
      <c r="J13" s="7"/>
      <c r="K13" s="7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"/>
  <sheetViews>
    <sheetView zoomScaleNormal="100" workbookViewId="0">
      <selection activeCell="K5" sqref="K5"/>
    </sheetView>
  </sheetViews>
  <sheetFormatPr defaultRowHeight="12.75" x14ac:dyDescent="0.2"/>
  <cols>
    <col min="1" max="1" width="21.14062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148</v>
      </c>
    </row>
    <row r="3" spans="1:11" ht="69" customHeight="1" x14ac:dyDescent="0.2">
      <c r="A3" s="237" t="s">
        <v>0</v>
      </c>
      <c r="B3" s="237" t="s">
        <v>1</v>
      </c>
      <c r="C3" s="237" t="s">
        <v>143</v>
      </c>
      <c r="D3" s="237"/>
      <c r="E3" s="237"/>
      <c r="F3" s="237" t="s">
        <v>144</v>
      </c>
      <c r="G3" s="237"/>
      <c r="H3" s="237"/>
      <c r="I3" s="237" t="s">
        <v>145</v>
      </c>
      <c r="J3" s="237"/>
      <c r="K3" s="237"/>
    </row>
    <row r="4" spans="1:11" x14ac:dyDescent="0.2">
      <c r="A4" s="237"/>
      <c r="B4" s="237"/>
      <c r="C4" s="2" t="s">
        <v>441</v>
      </c>
      <c r="D4" s="7" t="s">
        <v>442</v>
      </c>
      <c r="E4" s="7" t="s">
        <v>443</v>
      </c>
      <c r="F4" s="7" t="s">
        <v>441</v>
      </c>
      <c r="G4" s="7" t="s">
        <v>442</v>
      </c>
      <c r="H4" s="7" t="s">
        <v>443</v>
      </c>
      <c r="I4" s="2" t="s">
        <v>441</v>
      </c>
      <c r="J4" s="2" t="s">
        <v>442</v>
      </c>
      <c r="K4" s="2" t="s">
        <v>443</v>
      </c>
    </row>
    <row r="5" spans="1:11" ht="25.5" x14ac:dyDescent="0.2">
      <c r="A5" s="237"/>
      <c r="B5" s="237"/>
      <c r="C5" s="2" t="s">
        <v>80</v>
      </c>
      <c r="D5" s="2" t="s">
        <v>81</v>
      </c>
      <c r="E5" s="2" t="s">
        <v>82</v>
      </c>
      <c r="F5" s="2" t="s">
        <v>80</v>
      </c>
      <c r="G5" s="2" t="s">
        <v>81</v>
      </c>
      <c r="H5" s="2" t="s">
        <v>82</v>
      </c>
      <c r="I5" s="2" t="s">
        <v>80</v>
      </c>
      <c r="J5" s="2" t="s">
        <v>81</v>
      </c>
      <c r="K5" s="2" t="s">
        <v>82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7" t="s">
        <v>146</v>
      </c>
      <c r="B7" s="2">
        <v>1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A8" s="7" t="s">
        <v>147</v>
      </c>
      <c r="B8" s="2">
        <v>2</v>
      </c>
      <c r="C8" s="7"/>
      <c r="D8" s="7"/>
      <c r="E8" s="7"/>
      <c r="F8" s="7"/>
      <c r="G8" s="7"/>
      <c r="H8" s="7"/>
      <c r="I8" s="7"/>
      <c r="J8" s="7"/>
      <c r="K8" s="7"/>
    </row>
    <row r="9" spans="1:1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">
      <c r="A10" s="7" t="s">
        <v>140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7"/>
      <c r="J10" s="7"/>
      <c r="K10" s="7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8"/>
  <sheetViews>
    <sheetView view="pageBreakPreview" zoomScale="60" zoomScaleNormal="100" workbookViewId="0">
      <selection activeCell="C13" sqref="C13"/>
    </sheetView>
  </sheetViews>
  <sheetFormatPr defaultRowHeight="12.75" x14ac:dyDescent="0.2"/>
  <cols>
    <col min="1" max="1" width="48.7109375" style="3" customWidth="1"/>
    <col min="2" max="2" width="9.140625" style="3"/>
    <col min="3" max="6" width="16" style="3" customWidth="1"/>
    <col min="7" max="16384" width="9.140625" style="3"/>
  </cols>
  <sheetData>
    <row r="1" spans="1:5" ht="32.25" customHeight="1" x14ac:dyDescent="0.2">
      <c r="A1" s="241" t="s">
        <v>154</v>
      </c>
      <c r="B1" s="241"/>
      <c r="C1" s="241"/>
      <c r="D1" s="241"/>
      <c r="E1" s="241"/>
    </row>
    <row r="2" spans="1:5" x14ac:dyDescent="0.2">
      <c r="A2" s="13"/>
      <c r="B2" s="13"/>
      <c r="C2" s="13"/>
      <c r="D2" s="13"/>
      <c r="E2" s="13"/>
    </row>
    <row r="3" spans="1:5" ht="31.5" customHeight="1" x14ac:dyDescent="0.2">
      <c r="A3" s="242" t="s">
        <v>153</v>
      </c>
      <c r="B3" s="242"/>
      <c r="C3" s="242"/>
      <c r="D3" s="242"/>
      <c r="E3" s="242"/>
    </row>
    <row r="4" spans="1:5" x14ac:dyDescent="0.2">
      <c r="A4" s="237" t="s">
        <v>0</v>
      </c>
      <c r="B4" s="237" t="s">
        <v>1</v>
      </c>
      <c r="C4" s="237" t="s">
        <v>120</v>
      </c>
      <c r="D4" s="237"/>
      <c r="E4" s="237"/>
    </row>
    <row r="5" spans="1:5" x14ac:dyDescent="0.2">
      <c r="A5" s="237"/>
      <c r="B5" s="237"/>
      <c r="C5" s="2" t="s">
        <v>441</v>
      </c>
      <c r="D5" s="2" t="s">
        <v>442</v>
      </c>
      <c r="E5" s="2" t="s">
        <v>443</v>
      </c>
    </row>
    <row r="6" spans="1:5" ht="38.25" x14ac:dyDescent="0.2">
      <c r="A6" s="237"/>
      <c r="B6" s="237"/>
      <c r="C6" s="2" t="s">
        <v>80</v>
      </c>
      <c r="D6" s="2" t="s">
        <v>81</v>
      </c>
      <c r="E6" s="2" t="s">
        <v>82</v>
      </c>
    </row>
    <row r="7" spans="1: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 ht="25.5" x14ac:dyDescent="0.2">
      <c r="A8" s="7" t="s">
        <v>121</v>
      </c>
      <c r="B8" s="2">
        <v>100</v>
      </c>
      <c r="C8" s="20">
        <v>324822.71000000002</v>
      </c>
      <c r="D8" s="6">
        <v>324822.71000000002</v>
      </c>
      <c r="E8" s="6">
        <v>324822.71000000002</v>
      </c>
    </row>
    <row r="9" spans="1:5" ht="38.25" x14ac:dyDescent="0.2">
      <c r="A9" s="7" t="s">
        <v>122</v>
      </c>
      <c r="B9" s="2">
        <v>200</v>
      </c>
      <c r="C9" s="6">
        <v>0</v>
      </c>
      <c r="D9" s="6"/>
      <c r="E9" s="6"/>
    </row>
    <row r="10" spans="1:5" ht="25.5" x14ac:dyDescent="0.2">
      <c r="A10" s="7" t="s">
        <v>151</v>
      </c>
      <c r="B10" s="2">
        <v>300</v>
      </c>
      <c r="C10" s="20">
        <f>C11+C13+C14+C15</f>
        <v>37056460</v>
      </c>
      <c r="D10" s="6">
        <f>D11+D13+D14</f>
        <v>37019760</v>
      </c>
      <c r="E10" s="6">
        <f>E11+E13+E14</f>
        <v>37019760</v>
      </c>
    </row>
    <row r="11" spans="1:5" x14ac:dyDescent="0.2">
      <c r="A11" s="7" t="s">
        <v>14</v>
      </c>
      <c r="B11" s="237">
        <v>310</v>
      </c>
      <c r="C11" s="239">
        <f>'Раздел 1.Поступления и выплаты'!D17</f>
        <v>34744260</v>
      </c>
      <c r="D11" s="240">
        <f>'Раздел 1.Поступления и выплаты'!F17</f>
        <v>34707560</v>
      </c>
      <c r="E11" s="240">
        <f>'Раздел 1.Поступления и выплаты'!H17</f>
        <v>34707560</v>
      </c>
    </row>
    <row r="12" spans="1:5" ht="25.5" x14ac:dyDescent="0.2">
      <c r="A12" s="7" t="s">
        <v>20</v>
      </c>
      <c r="B12" s="237"/>
      <c r="C12" s="239"/>
      <c r="D12" s="240"/>
      <c r="E12" s="240"/>
    </row>
    <row r="13" spans="1:5" ht="38.25" x14ac:dyDescent="0.2">
      <c r="A13" s="7" t="s">
        <v>287</v>
      </c>
      <c r="B13" s="2">
        <v>320</v>
      </c>
      <c r="C13" s="20">
        <f>'3.2.3'!I9</f>
        <v>1286200</v>
      </c>
      <c r="D13" s="6">
        <f>'3.2.3'!J9</f>
        <v>1286200</v>
      </c>
      <c r="E13" s="6">
        <f>'3.2.3'!K9</f>
        <v>1286200</v>
      </c>
    </row>
    <row r="14" spans="1:5" ht="51" x14ac:dyDescent="0.2">
      <c r="A14" s="7" t="s">
        <v>286</v>
      </c>
      <c r="B14" s="2">
        <v>330</v>
      </c>
      <c r="C14" s="20">
        <f>'3.2.4'!I16</f>
        <v>1026000</v>
      </c>
      <c r="D14" s="6">
        <v>1026000</v>
      </c>
      <c r="E14" s="6">
        <v>1026000</v>
      </c>
    </row>
    <row r="15" spans="1:5" ht="38.25" x14ac:dyDescent="0.2">
      <c r="A15" s="7" t="s">
        <v>22</v>
      </c>
      <c r="B15" s="2">
        <v>340</v>
      </c>
      <c r="C15" s="20">
        <f>'3.2.5'!I8</f>
        <v>0</v>
      </c>
      <c r="D15" s="6">
        <v>0</v>
      </c>
      <c r="E15" s="6">
        <v>0</v>
      </c>
    </row>
    <row r="16" spans="1:5" ht="25.5" x14ac:dyDescent="0.2">
      <c r="A16" s="7" t="s">
        <v>130</v>
      </c>
      <c r="B16" s="2">
        <v>400</v>
      </c>
      <c r="C16" s="6"/>
      <c r="D16" s="6"/>
      <c r="E16" s="6"/>
    </row>
    <row r="17" spans="1:5" ht="38.25" x14ac:dyDescent="0.2">
      <c r="A17" s="7" t="s">
        <v>131</v>
      </c>
      <c r="B17" s="2">
        <v>500</v>
      </c>
      <c r="C17" s="6"/>
      <c r="D17" s="6"/>
      <c r="E17" s="6"/>
    </row>
    <row r="18" spans="1:5" ht="38.25" x14ac:dyDescent="0.2">
      <c r="A18" s="7" t="s">
        <v>152</v>
      </c>
      <c r="B18" s="2">
        <v>600</v>
      </c>
      <c r="C18" s="152">
        <f>C8+C9+C10+C16+C17</f>
        <v>37381282.710000001</v>
      </c>
      <c r="D18" s="6">
        <f>D8+D10+D16+D17</f>
        <v>37344582.710000001</v>
      </c>
      <c r="E18" s="6">
        <f>E8+E10+E15</f>
        <v>37344582.710000001</v>
      </c>
    </row>
  </sheetData>
  <mergeCells count="9">
    <mergeCell ref="B11:B12"/>
    <mergeCell ref="C11:C12"/>
    <mergeCell ref="D11:D12"/>
    <mergeCell ref="E11:E12"/>
    <mergeCell ref="A1:E1"/>
    <mergeCell ref="A3:E3"/>
    <mergeCell ref="A4:A6"/>
    <mergeCell ref="B4:B6"/>
    <mergeCell ref="C4:E4"/>
  </mergeCells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16"/>
  <sheetViews>
    <sheetView view="pageBreakPreview" topLeftCell="A93" zoomScale="60" zoomScaleNormal="100" workbookViewId="0">
      <selection activeCell="A57" sqref="A57"/>
    </sheetView>
  </sheetViews>
  <sheetFormatPr defaultRowHeight="12.75" x14ac:dyDescent="0.2"/>
  <cols>
    <col min="1" max="1" width="27.7109375" style="3" customWidth="1"/>
    <col min="2" max="2" width="9.140625" style="3"/>
    <col min="3" max="8" width="15.5703125" style="3" customWidth="1"/>
    <col min="9" max="9" width="23.42578125" style="3" customWidth="1"/>
    <col min="10" max="11" width="15.5703125" style="3" customWidth="1"/>
    <col min="12" max="12" width="9.140625" style="3"/>
    <col min="13" max="13" width="17.85546875" style="3" customWidth="1"/>
    <col min="14" max="16384" width="9.140625" style="3"/>
  </cols>
  <sheetData>
    <row r="1" spans="1:11" x14ac:dyDescent="0.2">
      <c r="A1" s="3" t="s">
        <v>158</v>
      </c>
    </row>
    <row r="2" spans="1:11" ht="49.5" customHeight="1" x14ac:dyDescent="0.2">
      <c r="A2" s="237" t="s">
        <v>0</v>
      </c>
      <c r="B2" s="237" t="s">
        <v>1</v>
      </c>
      <c r="C2" s="237" t="s">
        <v>155</v>
      </c>
      <c r="D2" s="237"/>
      <c r="E2" s="237"/>
      <c r="F2" s="237" t="s">
        <v>156</v>
      </c>
      <c r="G2" s="237"/>
      <c r="H2" s="237"/>
      <c r="I2" s="237" t="s">
        <v>157</v>
      </c>
      <c r="J2" s="237"/>
      <c r="K2" s="237"/>
    </row>
    <row r="3" spans="1:11" x14ac:dyDescent="0.2">
      <c r="A3" s="237"/>
      <c r="B3" s="237"/>
      <c r="C3" s="2" t="s">
        <v>441</v>
      </c>
      <c r="D3" s="2" t="s">
        <v>442</v>
      </c>
      <c r="E3" s="2" t="s">
        <v>443</v>
      </c>
      <c r="F3" s="2" t="s">
        <v>441</v>
      </c>
      <c r="G3" s="2" t="s">
        <v>442</v>
      </c>
      <c r="H3" s="2" t="s">
        <v>443</v>
      </c>
      <c r="I3" s="2" t="s">
        <v>441</v>
      </c>
      <c r="J3" s="2" t="s">
        <v>442</v>
      </c>
      <c r="K3" s="2" t="s">
        <v>443</v>
      </c>
    </row>
    <row r="4" spans="1:11" ht="38.25" x14ac:dyDescent="0.2">
      <c r="A4" s="237"/>
      <c r="B4" s="237"/>
      <c r="C4" s="2" t="s">
        <v>80</v>
      </c>
      <c r="D4" s="2" t="s">
        <v>81</v>
      </c>
      <c r="E4" s="2" t="s">
        <v>82</v>
      </c>
      <c r="F4" s="2" t="s">
        <v>80</v>
      </c>
      <c r="G4" s="2" t="s">
        <v>81</v>
      </c>
      <c r="H4" s="2" t="s">
        <v>82</v>
      </c>
      <c r="I4" s="2" t="s">
        <v>80</v>
      </c>
      <c r="J4" s="2" t="s">
        <v>81</v>
      </c>
      <c r="K4" s="2" t="s">
        <v>82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105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25.5" x14ac:dyDescent="0.2">
      <c r="A7" s="7" t="s">
        <v>479</v>
      </c>
      <c r="B7" s="2">
        <v>1</v>
      </c>
      <c r="C7" s="99">
        <f>C8+C9</f>
        <v>33405.800000000003</v>
      </c>
      <c r="D7" s="99">
        <f>D8+D9</f>
        <v>33405.800000000003</v>
      </c>
      <c r="E7" s="99">
        <f>E8+E9</f>
        <v>33405.800000000003</v>
      </c>
      <c r="F7" s="7">
        <v>100</v>
      </c>
      <c r="G7" s="97">
        <v>100</v>
      </c>
      <c r="H7" s="97">
        <v>100</v>
      </c>
      <c r="I7" s="8">
        <f>I8+I9</f>
        <v>3340580</v>
      </c>
      <c r="J7" s="99">
        <f t="shared" ref="J7:K7" si="0">J8+J9</f>
        <v>3340580</v>
      </c>
      <c r="K7" s="99">
        <f t="shared" si="0"/>
        <v>3340580</v>
      </c>
    </row>
    <row r="8" spans="1:11" ht="15" customHeight="1" x14ac:dyDescent="0.2">
      <c r="A8" s="7" t="s">
        <v>477</v>
      </c>
      <c r="B8" s="2">
        <v>2</v>
      </c>
      <c r="C8" s="99">
        <v>25656.400000000001</v>
      </c>
      <c r="D8" s="99">
        <v>25656.400000000001</v>
      </c>
      <c r="E8" s="99">
        <v>25656.400000000001</v>
      </c>
      <c r="F8" s="7">
        <v>100</v>
      </c>
      <c r="G8" s="97">
        <v>100</v>
      </c>
      <c r="H8" s="97">
        <v>100</v>
      </c>
      <c r="I8" s="8">
        <v>2565640</v>
      </c>
      <c r="J8" s="99">
        <v>2565640</v>
      </c>
      <c r="K8" s="99">
        <v>2565640</v>
      </c>
    </row>
    <row r="9" spans="1:11" ht="25.5" x14ac:dyDescent="0.2">
      <c r="A9" s="7" t="s">
        <v>478</v>
      </c>
      <c r="B9" s="7"/>
      <c r="C9" s="7">
        <v>7749.4</v>
      </c>
      <c r="D9" s="97">
        <v>7749.4</v>
      </c>
      <c r="E9" s="97">
        <v>7749.4</v>
      </c>
      <c r="F9" s="7">
        <v>100</v>
      </c>
      <c r="G9" s="97">
        <v>100</v>
      </c>
      <c r="H9" s="97">
        <v>100</v>
      </c>
      <c r="I9" s="8">
        <v>774940</v>
      </c>
      <c r="J9" s="99">
        <v>774940</v>
      </c>
      <c r="K9" s="99">
        <v>774940</v>
      </c>
    </row>
    <row r="10" spans="1:11" x14ac:dyDescent="0.2">
      <c r="A10" s="97" t="s">
        <v>489</v>
      </c>
      <c r="B10" s="97"/>
      <c r="C10" s="97"/>
      <c r="D10" s="97"/>
      <c r="E10" s="97"/>
      <c r="F10" s="97"/>
      <c r="G10" s="97"/>
      <c r="H10" s="97"/>
      <c r="I10" s="99">
        <f>I11</f>
        <v>21940</v>
      </c>
      <c r="J10" s="99">
        <f t="shared" ref="J10:K10" si="1">J11</f>
        <v>21940</v>
      </c>
      <c r="K10" s="99">
        <f t="shared" si="1"/>
        <v>21940</v>
      </c>
    </row>
    <row r="11" spans="1:11" x14ac:dyDescent="0.2">
      <c r="A11" s="97" t="s">
        <v>481</v>
      </c>
      <c r="B11" s="97"/>
      <c r="C11" s="97">
        <v>219.4</v>
      </c>
      <c r="D11" s="97">
        <v>219.4</v>
      </c>
      <c r="E11" s="97">
        <v>219.4</v>
      </c>
      <c r="F11" s="97">
        <v>100</v>
      </c>
      <c r="G11" s="97">
        <v>100</v>
      </c>
      <c r="H11" s="97">
        <v>100</v>
      </c>
      <c r="I11" s="99">
        <v>21940</v>
      </c>
      <c r="J11" s="99">
        <v>21940</v>
      </c>
      <c r="K11" s="99">
        <v>21940</v>
      </c>
    </row>
    <row r="12" spans="1:11" ht="25.5" x14ac:dyDescent="0.2">
      <c r="A12" s="97" t="s">
        <v>482</v>
      </c>
      <c r="B12" s="97"/>
      <c r="C12" s="97">
        <v>0</v>
      </c>
      <c r="D12" s="97"/>
      <c r="E12" s="97"/>
      <c r="F12" s="97">
        <v>0</v>
      </c>
      <c r="G12" s="97"/>
      <c r="H12" s="97"/>
      <c r="I12" s="99">
        <v>0</v>
      </c>
      <c r="J12" s="99">
        <v>0</v>
      </c>
      <c r="K12" s="99">
        <v>0</v>
      </c>
    </row>
    <row r="13" spans="1:11" x14ac:dyDescent="0.2">
      <c r="A13" s="97" t="s">
        <v>483</v>
      </c>
      <c r="B13" s="97"/>
      <c r="C13" s="97"/>
      <c r="D13" s="97"/>
      <c r="E13" s="97"/>
      <c r="F13" s="97"/>
      <c r="G13" s="97"/>
      <c r="H13" s="97"/>
      <c r="I13" s="99">
        <f>I14</f>
        <v>20000</v>
      </c>
      <c r="J13" s="99">
        <f t="shared" ref="J13:K13" si="2">J14</f>
        <v>20000</v>
      </c>
      <c r="K13" s="99">
        <f t="shared" si="2"/>
        <v>20000</v>
      </c>
    </row>
    <row r="14" spans="1:11" x14ac:dyDescent="0.2">
      <c r="A14" s="97" t="s">
        <v>484</v>
      </c>
      <c r="B14" s="97"/>
      <c r="C14" s="97">
        <v>200</v>
      </c>
      <c r="D14" s="97">
        <v>200</v>
      </c>
      <c r="E14" s="97">
        <v>200</v>
      </c>
      <c r="F14" s="97">
        <v>100</v>
      </c>
      <c r="G14" s="97">
        <v>100</v>
      </c>
      <c r="H14" s="97">
        <v>100</v>
      </c>
      <c r="I14" s="99">
        <v>20000</v>
      </c>
      <c r="J14" s="99">
        <v>20000</v>
      </c>
      <c r="K14" s="99">
        <v>20000</v>
      </c>
    </row>
    <row r="15" spans="1:11" x14ac:dyDescent="0.2">
      <c r="A15" s="7" t="s">
        <v>140</v>
      </c>
      <c r="B15" s="2">
        <v>9000</v>
      </c>
      <c r="C15" s="2" t="s">
        <v>11</v>
      </c>
      <c r="D15" s="2" t="s">
        <v>11</v>
      </c>
      <c r="E15" s="2" t="s">
        <v>11</v>
      </c>
      <c r="F15" s="2" t="s">
        <v>11</v>
      </c>
      <c r="G15" s="2" t="s">
        <v>11</v>
      </c>
      <c r="H15" s="2" t="s">
        <v>11</v>
      </c>
      <c r="I15" s="108">
        <f>I7+I10+I13</f>
        <v>3382520</v>
      </c>
      <c r="J15" s="108">
        <f t="shared" ref="J15:K15" si="3">J7+J10+J13</f>
        <v>3382520</v>
      </c>
      <c r="K15" s="108">
        <f t="shared" si="3"/>
        <v>3382520</v>
      </c>
    </row>
    <row r="17" spans="1:13" x14ac:dyDescent="0.2">
      <c r="A17" s="3" t="s">
        <v>158</v>
      </c>
    </row>
    <row r="18" spans="1:13" x14ac:dyDescent="0.2">
      <c r="A18" s="237" t="s">
        <v>0</v>
      </c>
      <c r="B18" s="237" t="s">
        <v>1</v>
      </c>
      <c r="C18" s="237" t="s">
        <v>155</v>
      </c>
      <c r="D18" s="237"/>
      <c r="E18" s="237"/>
      <c r="F18" s="237" t="s">
        <v>156</v>
      </c>
      <c r="G18" s="237"/>
      <c r="H18" s="237"/>
      <c r="I18" s="237" t="s">
        <v>157</v>
      </c>
      <c r="J18" s="237"/>
      <c r="K18" s="237"/>
    </row>
    <row r="19" spans="1:13" x14ac:dyDescent="0.2">
      <c r="A19" s="237"/>
      <c r="B19" s="237"/>
      <c r="C19" s="96" t="s">
        <v>441</v>
      </c>
      <c r="D19" s="96" t="s">
        <v>442</v>
      </c>
      <c r="E19" s="96" t="s">
        <v>443</v>
      </c>
      <c r="F19" s="96" t="s">
        <v>441</v>
      </c>
      <c r="G19" s="96" t="s">
        <v>442</v>
      </c>
      <c r="H19" s="96" t="s">
        <v>443</v>
      </c>
      <c r="I19" s="96" t="s">
        <v>441</v>
      </c>
      <c r="J19" s="96" t="s">
        <v>442</v>
      </c>
      <c r="K19" s="96" t="s">
        <v>443</v>
      </c>
    </row>
    <row r="20" spans="1:13" ht="38.25" x14ac:dyDescent="0.2">
      <c r="A20" s="237"/>
      <c r="B20" s="237"/>
      <c r="C20" s="96" t="s">
        <v>80</v>
      </c>
      <c r="D20" s="96" t="s">
        <v>81</v>
      </c>
      <c r="E20" s="96" t="s">
        <v>82</v>
      </c>
      <c r="F20" s="96" t="s">
        <v>80</v>
      </c>
      <c r="G20" s="96" t="s">
        <v>81</v>
      </c>
      <c r="H20" s="96" t="s">
        <v>82</v>
      </c>
      <c r="I20" s="96" t="s">
        <v>80</v>
      </c>
      <c r="J20" s="96" t="s">
        <v>81</v>
      </c>
      <c r="K20" s="96" t="s">
        <v>82</v>
      </c>
    </row>
    <row r="21" spans="1:13" x14ac:dyDescent="0.2">
      <c r="A21" s="96">
        <v>1</v>
      </c>
      <c r="B21" s="96">
        <v>2</v>
      </c>
      <c r="C21" s="96">
        <v>3</v>
      </c>
      <c r="D21" s="96">
        <v>4</v>
      </c>
      <c r="E21" s="96">
        <v>5</v>
      </c>
      <c r="F21" s="96">
        <v>6</v>
      </c>
      <c r="G21" s="96">
        <v>7</v>
      </c>
      <c r="H21" s="96">
        <v>8</v>
      </c>
      <c r="I21" s="96">
        <v>9</v>
      </c>
      <c r="J21" s="96">
        <v>10</v>
      </c>
      <c r="K21" s="96">
        <v>11</v>
      </c>
    </row>
    <row r="22" spans="1:13" x14ac:dyDescent="0.2">
      <c r="A22" s="105"/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23" spans="1:13" ht="25.5" x14ac:dyDescent="0.2">
      <c r="A23" s="97" t="s">
        <v>479</v>
      </c>
      <c r="B23" s="96">
        <v>1</v>
      </c>
      <c r="C23" s="99">
        <f>C24+C25</f>
        <v>31127.300000000003</v>
      </c>
      <c r="D23" s="99">
        <f t="shared" ref="D23:E23" si="4">D24+D25</f>
        <v>31127.300000000003</v>
      </c>
      <c r="E23" s="99">
        <f t="shared" si="4"/>
        <v>31127.300000000003</v>
      </c>
      <c r="F23" s="97">
        <v>100</v>
      </c>
      <c r="G23" s="97">
        <v>100</v>
      </c>
      <c r="H23" s="97">
        <v>100</v>
      </c>
      <c r="I23" s="99">
        <f>I24+I25</f>
        <v>3112730</v>
      </c>
      <c r="J23" s="99">
        <f t="shared" ref="J23:K23" si="5">J24+J25</f>
        <v>3112730</v>
      </c>
      <c r="K23" s="99">
        <f t="shared" si="5"/>
        <v>3112730</v>
      </c>
    </row>
    <row r="24" spans="1:13" x14ac:dyDescent="0.2">
      <c r="A24" s="97" t="s">
        <v>477</v>
      </c>
      <c r="B24" s="96">
        <v>2</v>
      </c>
      <c r="C24" s="99">
        <v>23907.4</v>
      </c>
      <c r="D24" s="99">
        <v>23907.4</v>
      </c>
      <c r="E24" s="99">
        <v>23907.4</v>
      </c>
      <c r="F24" s="97">
        <v>100</v>
      </c>
      <c r="G24" s="97">
        <v>100</v>
      </c>
      <c r="H24" s="97">
        <v>100</v>
      </c>
      <c r="I24" s="99">
        <v>2390740</v>
      </c>
      <c r="J24" s="99">
        <v>2390740</v>
      </c>
      <c r="K24" s="99">
        <v>2390740</v>
      </c>
    </row>
    <row r="25" spans="1:13" ht="25.5" x14ac:dyDescent="0.2">
      <c r="A25" s="97" t="s">
        <v>478</v>
      </c>
      <c r="B25" s="97"/>
      <c r="C25" s="97">
        <v>7219.9</v>
      </c>
      <c r="D25" s="97">
        <v>7219.9</v>
      </c>
      <c r="E25" s="97">
        <v>7219.9</v>
      </c>
      <c r="F25" s="97">
        <v>100</v>
      </c>
      <c r="G25" s="97">
        <v>100</v>
      </c>
      <c r="H25" s="97">
        <v>100</v>
      </c>
      <c r="I25" s="99">
        <v>721990</v>
      </c>
      <c r="J25" s="99">
        <v>721990</v>
      </c>
      <c r="K25" s="99">
        <v>721990</v>
      </c>
    </row>
    <row r="26" spans="1:13" x14ac:dyDescent="0.2">
      <c r="A26" s="97" t="s">
        <v>485</v>
      </c>
      <c r="B26" s="97"/>
      <c r="C26" s="97"/>
      <c r="D26" s="97"/>
      <c r="E26" s="97"/>
      <c r="F26" s="97"/>
      <c r="G26" s="97"/>
      <c r="H26" s="97"/>
      <c r="I26" s="99">
        <f>I27</f>
        <v>113200</v>
      </c>
      <c r="J26" s="99">
        <f t="shared" ref="J26:K26" si="6">J27</f>
        <v>113200</v>
      </c>
      <c r="K26" s="99">
        <f t="shared" si="6"/>
        <v>113200</v>
      </c>
    </row>
    <row r="27" spans="1:13" x14ac:dyDescent="0.2">
      <c r="A27" s="97" t="s">
        <v>484</v>
      </c>
      <c r="B27" s="97"/>
      <c r="C27" s="97">
        <v>1132</v>
      </c>
      <c r="D27" s="97">
        <v>1132</v>
      </c>
      <c r="E27" s="97">
        <v>1132</v>
      </c>
      <c r="F27" s="97">
        <v>100</v>
      </c>
      <c r="G27" s="97">
        <v>100</v>
      </c>
      <c r="H27" s="97">
        <v>100</v>
      </c>
      <c r="I27" s="99">
        <v>113200</v>
      </c>
      <c r="J27" s="99">
        <v>113200</v>
      </c>
      <c r="K27" s="99">
        <v>113200</v>
      </c>
    </row>
    <row r="28" spans="1:13" ht="25.5" x14ac:dyDescent="0.2">
      <c r="A28" s="97" t="s">
        <v>482</v>
      </c>
      <c r="B28" s="97"/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9">
        <v>0</v>
      </c>
      <c r="J28" s="99">
        <v>0</v>
      </c>
      <c r="K28" s="99">
        <v>0</v>
      </c>
    </row>
    <row r="29" spans="1:13" ht="25.5" x14ac:dyDescent="0.2">
      <c r="A29" s="97" t="s">
        <v>486</v>
      </c>
      <c r="B29" s="97"/>
      <c r="C29" s="97"/>
      <c r="D29" s="97"/>
      <c r="E29" s="97"/>
      <c r="F29" s="97"/>
      <c r="G29" s="97"/>
      <c r="H29" s="97"/>
      <c r="I29" s="99">
        <f>I30+I31</f>
        <v>989700</v>
      </c>
      <c r="J29" s="99">
        <f t="shared" ref="J29:K29" si="7">J30+J31</f>
        <v>989700</v>
      </c>
      <c r="K29" s="99">
        <f t="shared" si="7"/>
        <v>989700</v>
      </c>
    </row>
    <row r="30" spans="1:13" x14ac:dyDescent="0.2">
      <c r="A30" s="97" t="s">
        <v>487</v>
      </c>
      <c r="B30" s="97"/>
      <c r="C30" s="97"/>
      <c r="D30" s="97"/>
      <c r="E30" s="97"/>
      <c r="F30" s="97"/>
      <c r="G30" s="97"/>
      <c r="H30" s="97"/>
      <c r="I30" s="99">
        <v>2400</v>
      </c>
      <c r="J30" s="99">
        <v>2400</v>
      </c>
      <c r="K30" s="99">
        <v>2400</v>
      </c>
    </row>
    <row r="31" spans="1:13" ht="25.5" x14ac:dyDescent="0.2">
      <c r="A31" s="97" t="s">
        <v>488</v>
      </c>
      <c r="B31" s="97"/>
      <c r="C31" s="97">
        <v>9873</v>
      </c>
      <c r="D31" s="97">
        <v>9873</v>
      </c>
      <c r="E31" s="97">
        <v>9873</v>
      </c>
      <c r="F31" s="3">
        <v>100</v>
      </c>
      <c r="G31" s="97">
        <v>100</v>
      </c>
      <c r="H31" s="97">
        <v>100</v>
      </c>
      <c r="I31" s="99">
        <v>987300</v>
      </c>
      <c r="J31" s="99">
        <v>987300</v>
      </c>
      <c r="K31" s="99">
        <v>987300</v>
      </c>
      <c r="M31" s="106">
        <f>I15+I32</f>
        <v>7598150</v>
      </c>
    </row>
    <row r="32" spans="1:13" x14ac:dyDescent="0.2">
      <c r="A32" s="97" t="s">
        <v>140</v>
      </c>
      <c r="B32" s="96">
        <v>9000</v>
      </c>
      <c r="C32" s="96" t="s">
        <v>11</v>
      </c>
      <c r="D32" s="96" t="s">
        <v>11</v>
      </c>
      <c r="E32" s="96" t="s">
        <v>11</v>
      </c>
      <c r="F32" s="96" t="s">
        <v>11</v>
      </c>
      <c r="G32" s="96" t="s">
        <v>11</v>
      </c>
      <c r="H32" s="96" t="s">
        <v>11</v>
      </c>
      <c r="I32" s="108">
        <f>I23+I26+I29</f>
        <v>4215630</v>
      </c>
      <c r="J32" s="108">
        <f t="shared" ref="J32:K32" si="8">J23+J26+J29</f>
        <v>4215630</v>
      </c>
      <c r="K32" s="108">
        <f t="shared" si="8"/>
        <v>4215630</v>
      </c>
    </row>
    <row r="34" spans="1:11" x14ac:dyDescent="0.2">
      <c r="A34" s="3" t="s">
        <v>158</v>
      </c>
    </row>
    <row r="35" spans="1:11" x14ac:dyDescent="0.2">
      <c r="A35" s="237" t="s">
        <v>0</v>
      </c>
      <c r="B35" s="237" t="s">
        <v>1</v>
      </c>
      <c r="C35" s="237" t="s">
        <v>155</v>
      </c>
      <c r="D35" s="237"/>
      <c r="E35" s="237"/>
      <c r="F35" s="237" t="s">
        <v>156</v>
      </c>
      <c r="G35" s="237"/>
      <c r="H35" s="237"/>
      <c r="I35" s="237" t="s">
        <v>157</v>
      </c>
      <c r="J35" s="237"/>
      <c r="K35" s="237"/>
    </row>
    <row r="36" spans="1:11" x14ac:dyDescent="0.2">
      <c r="A36" s="237"/>
      <c r="B36" s="237"/>
      <c r="C36" s="96" t="s">
        <v>441</v>
      </c>
      <c r="D36" s="96" t="s">
        <v>442</v>
      </c>
      <c r="E36" s="96" t="s">
        <v>443</v>
      </c>
      <c r="F36" s="96" t="s">
        <v>441</v>
      </c>
      <c r="G36" s="96" t="s">
        <v>442</v>
      </c>
      <c r="H36" s="96" t="s">
        <v>443</v>
      </c>
      <c r="I36" s="96" t="s">
        <v>441</v>
      </c>
      <c r="J36" s="96" t="s">
        <v>442</v>
      </c>
      <c r="K36" s="96" t="s">
        <v>443</v>
      </c>
    </row>
    <row r="37" spans="1:11" ht="38.25" x14ac:dyDescent="0.2">
      <c r="A37" s="237"/>
      <c r="B37" s="237"/>
      <c r="C37" s="96" t="s">
        <v>80</v>
      </c>
      <c r="D37" s="96" t="s">
        <v>81</v>
      </c>
      <c r="E37" s="96" t="s">
        <v>82</v>
      </c>
      <c r="F37" s="96" t="s">
        <v>80</v>
      </c>
      <c r="G37" s="96" t="s">
        <v>81</v>
      </c>
      <c r="H37" s="96" t="s">
        <v>82</v>
      </c>
      <c r="I37" s="96" t="s">
        <v>80</v>
      </c>
      <c r="J37" s="96" t="s">
        <v>81</v>
      </c>
      <c r="K37" s="96" t="s">
        <v>82</v>
      </c>
    </row>
    <row r="38" spans="1:11" x14ac:dyDescent="0.2">
      <c r="A38" s="96">
        <v>1</v>
      </c>
      <c r="B38" s="96">
        <v>2</v>
      </c>
      <c r="C38" s="96">
        <v>3</v>
      </c>
      <c r="D38" s="96">
        <v>4</v>
      </c>
      <c r="E38" s="96">
        <v>5</v>
      </c>
      <c r="F38" s="96">
        <v>6</v>
      </c>
      <c r="G38" s="96">
        <v>7</v>
      </c>
      <c r="H38" s="96">
        <v>8</v>
      </c>
      <c r="I38" s="96">
        <v>9</v>
      </c>
      <c r="J38" s="96">
        <v>10</v>
      </c>
      <c r="K38" s="96">
        <v>11</v>
      </c>
    </row>
    <row r="39" spans="1:11" x14ac:dyDescent="0.2">
      <c r="A39" s="105"/>
      <c r="B39" s="96"/>
      <c r="C39" s="96"/>
      <c r="D39" s="96"/>
      <c r="E39" s="96"/>
      <c r="F39" s="96"/>
      <c r="G39" s="96"/>
      <c r="H39" s="96"/>
      <c r="I39" s="96"/>
      <c r="J39" s="96"/>
      <c r="K39" s="96"/>
    </row>
    <row r="40" spans="1:11" ht="25.5" x14ac:dyDescent="0.2">
      <c r="A40" s="97" t="s">
        <v>479</v>
      </c>
      <c r="B40" s="96">
        <v>1</v>
      </c>
      <c r="C40" s="99">
        <f>C41+C42</f>
        <v>26531.620000000003</v>
      </c>
      <c r="D40" s="99">
        <f t="shared" ref="D40:E40" si="9">D41+D42</f>
        <v>26531.620000000003</v>
      </c>
      <c r="E40" s="99">
        <f t="shared" si="9"/>
        <v>26531.620000000003</v>
      </c>
      <c r="F40" s="97">
        <v>282</v>
      </c>
      <c r="G40" s="97">
        <v>282</v>
      </c>
      <c r="H40" s="97">
        <v>282</v>
      </c>
      <c r="I40" s="99">
        <f>I41+I42</f>
        <v>7481919.2400000002</v>
      </c>
      <c r="J40" s="99">
        <f t="shared" ref="J40:K40" si="10">J41+J42</f>
        <v>7481919.2400000002</v>
      </c>
      <c r="K40" s="99">
        <f t="shared" si="10"/>
        <v>7481919.2400000002</v>
      </c>
    </row>
    <row r="41" spans="1:11" x14ac:dyDescent="0.2">
      <c r="A41" s="97" t="s">
        <v>477</v>
      </c>
      <c r="B41" s="96">
        <v>2</v>
      </c>
      <c r="C41" s="99">
        <v>20377.560000000001</v>
      </c>
      <c r="D41" s="99">
        <v>20377.560000000001</v>
      </c>
      <c r="E41" s="99">
        <v>20377.560000000001</v>
      </c>
      <c r="F41" s="97">
        <v>282</v>
      </c>
      <c r="G41" s="97">
        <v>282</v>
      </c>
      <c r="H41" s="97">
        <v>282</v>
      </c>
      <c r="I41" s="99">
        <v>5746473.29</v>
      </c>
      <c r="J41" s="99">
        <v>5746473.29</v>
      </c>
      <c r="K41" s="99">
        <v>5746473.29</v>
      </c>
    </row>
    <row r="42" spans="1:11" ht="25.5" x14ac:dyDescent="0.2">
      <c r="A42" s="97" t="s">
        <v>478</v>
      </c>
      <c r="B42" s="97"/>
      <c r="C42" s="97">
        <v>6154.06</v>
      </c>
      <c r="D42" s="97">
        <v>6154.06</v>
      </c>
      <c r="E42" s="97">
        <v>6154.06</v>
      </c>
      <c r="F42" s="97">
        <v>282</v>
      </c>
      <c r="G42" s="97">
        <v>282</v>
      </c>
      <c r="H42" s="97">
        <v>282</v>
      </c>
      <c r="I42" s="99">
        <v>1735445.95</v>
      </c>
      <c r="J42" s="99">
        <v>1735445.95</v>
      </c>
      <c r="K42" s="99">
        <v>1735445.95</v>
      </c>
    </row>
    <row r="43" spans="1:11" x14ac:dyDescent="0.2">
      <c r="A43" s="97" t="s">
        <v>489</v>
      </c>
      <c r="B43" s="97"/>
      <c r="C43" s="97"/>
      <c r="D43" s="97"/>
      <c r="E43" s="97"/>
      <c r="F43" s="97"/>
      <c r="G43" s="97"/>
      <c r="H43" s="97"/>
      <c r="I43" s="99">
        <f>I44</f>
        <v>74565.33</v>
      </c>
      <c r="J43" s="99">
        <f t="shared" ref="J43:K43" si="11">J44</f>
        <v>74565.33</v>
      </c>
      <c r="K43" s="99">
        <f t="shared" si="11"/>
        <v>74565.33</v>
      </c>
    </row>
    <row r="44" spans="1:11" x14ac:dyDescent="0.2">
      <c r="A44" s="97" t="s">
        <v>480</v>
      </c>
      <c r="B44" s="97"/>
      <c r="C44" s="97">
        <v>264.42</v>
      </c>
      <c r="D44" s="97">
        <v>264.42</v>
      </c>
      <c r="E44" s="97">
        <v>264.42</v>
      </c>
      <c r="F44" s="97">
        <v>282</v>
      </c>
      <c r="G44" s="97">
        <v>282</v>
      </c>
      <c r="H44" s="97">
        <v>282</v>
      </c>
      <c r="I44" s="99">
        <v>74565.33</v>
      </c>
      <c r="J44" s="99">
        <v>74565.33</v>
      </c>
      <c r="K44" s="99">
        <v>74565.33</v>
      </c>
    </row>
    <row r="45" spans="1:11" x14ac:dyDescent="0.2">
      <c r="A45" s="97" t="s">
        <v>490</v>
      </c>
      <c r="B45" s="97"/>
      <c r="C45" s="97"/>
      <c r="D45" s="97"/>
      <c r="E45" s="97"/>
      <c r="F45" s="97"/>
      <c r="G45" s="97"/>
      <c r="H45" s="97"/>
      <c r="I45" s="99">
        <f>I46+I47+I48</f>
        <v>83879.56</v>
      </c>
      <c r="J45" s="99">
        <f t="shared" ref="J45:K45" si="12">J46+J47+J48</f>
        <v>83879.56</v>
      </c>
      <c r="K45" s="99">
        <f t="shared" si="12"/>
        <v>83879.56</v>
      </c>
    </row>
    <row r="46" spans="1:11" x14ac:dyDescent="0.2">
      <c r="A46" s="97" t="s">
        <v>247</v>
      </c>
      <c r="B46" s="97"/>
      <c r="C46" s="97">
        <v>36.5</v>
      </c>
      <c r="D46" s="97">
        <v>36.5</v>
      </c>
      <c r="E46" s="97">
        <v>36.5</v>
      </c>
      <c r="F46" s="97">
        <v>282</v>
      </c>
      <c r="G46" s="97">
        <v>282</v>
      </c>
      <c r="H46" s="97">
        <v>282</v>
      </c>
      <c r="I46" s="99">
        <v>10291.969999999999</v>
      </c>
      <c r="J46" s="99">
        <v>10291.969999999999</v>
      </c>
      <c r="K46" s="99">
        <v>10291.969999999999</v>
      </c>
    </row>
    <row r="47" spans="1:11" ht="25.5" x14ac:dyDescent="0.2">
      <c r="A47" s="97" t="s">
        <v>491</v>
      </c>
      <c r="B47" s="97"/>
      <c r="C47" s="97">
        <v>63.87</v>
      </c>
      <c r="D47" s="97">
        <v>63.87</v>
      </c>
      <c r="E47" s="97">
        <v>63.87</v>
      </c>
      <c r="F47" s="97">
        <v>282</v>
      </c>
      <c r="G47" s="97">
        <v>282</v>
      </c>
      <c r="H47" s="97">
        <v>282</v>
      </c>
      <c r="I47" s="99">
        <v>18010.95</v>
      </c>
      <c r="J47" s="99">
        <v>18010.95</v>
      </c>
      <c r="K47" s="99">
        <v>18010.95</v>
      </c>
    </row>
    <row r="48" spans="1:11" x14ac:dyDescent="0.2">
      <c r="A48" s="97" t="s">
        <v>492</v>
      </c>
      <c r="B48" s="97"/>
      <c r="C48" s="97">
        <v>197.08</v>
      </c>
      <c r="D48" s="97">
        <v>197.08</v>
      </c>
      <c r="E48" s="97">
        <v>197.08</v>
      </c>
      <c r="F48" s="97">
        <v>282</v>
      </c>
      <c r="G48" s="97">
        <v>282</v>
      </c>
      <c r="H48" s="97">
        <v>282</v>
      </c>
      <c r="I48" s="99">
        <v>55576.639999999999</v>
      </c>
      <c r="J48" s="99">
        <v>55576.639999999999</v>
      </c>
      <c r="K48" s="99">
        <v>55576.639999999999</v>
      </c>
    </row>
    <row r="49" spans="1:13" x14ac:dyDescent="0.2">
      <c r="A49" s="97" t="s">
        <v>140</v>
      </c>
      <c r="B49" s="96">
        <v>9000</v>
      </c>
      <c r="C49" s="96" t="s">
        <v>11</v>
      </c>
      <c r="D49" s="96" t="s">
        <v>11</v>
      </c>
      <c r="E49" s="96" t="s">
        <v>11</v>
      </c>
      <c r="F49" s="96" t="s">
        <v>11</v>
      </c>
      <c r="G49" s="96" t="s">
        <v>11</v>
      </c>
      <c r="H49" s="96" t="s">
        <v>11</v>
      </c>
      <c r="I49" s="108">
        <f>I40+I43+I45</f>
        <v>7640364.1299999999</v>
      </c>
      <c r="J49" s="108">
        <f t="shared" ref="J49:K49" si="13">J40+J43+J45</f>
        <v>7640364.1299999999</v>
      </c>
      <c r="K49" s="108">
        <f t="shared" si="13"/>
        <v>7640364.1299999999</v>
      </c>
      <c r="M49" s="50"/>
    </row>
    <row r="51" spans="1:13" x14ac:dyDescent="0.2">
      <c r="A51" s="3" t="s">
        <v>158</v>
      </c>
    </row>
    <row r="52" spans="1:13" x14ac:dyDescent="0.2">
      <c r="A52" s="237" t="s">
        <v>0</v>
      </c>
      <c r="B52" s="237" t="s">
        <v>1</v>
      </c>
      <c r="C52" s="237" t="s">
        <v>155</v>
      </c>
      <c r="D52" s="237"/>
      <c r="E52" s="237"/>
      <c r="F52" s="237" t="s">
        <v>156</v>
      </c>
      <c r="G52" s="237"/>
      <c r="H52" s="237"/>
      <c r="I52" s="237" t="s">
        <v>157</v>
      </c>
      <c r="J52" s="237"/>
      <c r="K52" s="237"/>
    </row>
    <row r="53" spans="1:13" x14ac:dyDescent="0.2">
      <c r="A53" s="237"/>
      <c r="B53" s="237"/>
      <c r="C53" s="96" t="s">
        <v>441</v>
      </c>
      <c r="D53" s="96" t="s">
        <v>442</v>
      </c>
      <c r="E53" s="96" t="s">
        <v>443</v>
      </c>
      <c r="F53" s="96" t="s">
        <v>441</v>
      </c>
      <c r="G53" s="96" t="s">
        <v>442</v>
      </c>
      <c r="H53" s="96" t="s">
        <v>443</v>
      </c>
      <c r="I53" s="96" t="s">
        <v>441</v>
      </c>
      <c r="J53" s="96" t="s">
        <v>442</v>
      </c>
      <c r="K53" s="96" t="s">
        <v>443</v>
      </c>
    </row>
    <row r="54" spans="1:13" ht="38.25" x14ac:dyDescent="0.2">
      <c r="A54" s="237"/>
      <c r="B54" s="237"/>
      <c r="C54" s="96" t="s">
        <v>80</v>
      </c>
      <c r="D54" s="96" t="s">
        <v>81</v>
      </c>
      <c r="E54" s="96" t="s">
        <v>82</v>
      </c>
      <c r="F54" s="96" t="s">
        <v>80</v>
      </c>
      <c r="G54" s="96" t="s">
        <v>81</v>
      </c>
      <c r="H54" s="96" t="s">
        <v>82</v>
      </c>
      <c r="I54" s="96" t="s">
        <v>80</v>
      </c>
      <c r="J54" s="96" t="s">
        <v>81</v>
      </c>
      <c r="K54" s="96" t="s">
        <v>82</v>
      </c>
    </row>
    <row r="55" spans="1:13" x14ac:dyDescent="0.2">
      <c r="A55" s="96">
        <v>1</v>
      </c>
      <c r="B55" s="96">
        <v>2</v>
      </c>
      <c r="C55" s="96">
        <v>3</v>
      </c>
      <c r="D55" s="96">
        <v>4</v>
      </c>
      <c r="E55" s="96">
        <v>5</v>
      </c>
      <c r="F55" s="96">
        <v>6</v>
      </c>
      <c r="G55" s="96">
        <v>7</v>
      </c>
      <c r="H55" s="96">
        <v>8</v>
      </c>
      <c r="I55" s="96">
        <v>9</v>
      </c>
      <c r="J55" s="96">
        <v>10</v>
      </c>
      <c r="K55" s="96">
        <v>11</v>
      </c>
    </row>
    <row r="56" spans="1:13" x14ac:dyDescent="0.2">
      <c r="A56" s="105"/>
      <c r="B56" s="96"/>
      <c r="C56" s="96"/>
      <c r="D56" s="96"/>
      <c r="E56" s="96"/>
      <c r="F56" s="96"/>
      <c r="G56" s="96"/>
      <c r="H56" s="96"/>
      <c r="I56" s="96"/>
      <c r="J56" s="96"/>
      <c r="K56" s="96"/>
    </row>
    <row r="57" spans="1:13" ht="15.75" customHeight="1" x14ac:dyDescent="0.2">
      <c r="A57" s="97" t="s">
        <v>494</v>
      </c>
      <c r="B57" s="96">
        <v>1</v>
      </c>
      <c r="C57" s="99">
        <v>8309.67</v>
      </c>
      <c r="D57" s="99">
        <v>8309.67</v>
      </c>
      <c r="E57" s="99">
        <v>8309.67</v>
      </c>
      <c r="F57" s="97">
        <v>282</v>
      </c>
      <c r="G57" s="97">
        <v>282</v>
      </c>
      <c r="H57" s="97">
        <v>282</v>
      </c>
      <c r="I57" s="99">
        <v>2343327.37</v>
      </c>
      <c r="J57" s="99">
        <v>2343327.37</v>
      </c>
      <c r="K57" s="99">
        <v>2343327.37</v>
      </c>
    </row>
    <row r="58" spans="1:13" ht="27.75" customHeight="1" x14ac:dyDescent="0.2">
      <c r="A58" s="97" t="s">
        <v>495</v>
      </c>
      <c r="B58" s="96">
        <v>2</v>
      </c>
      <c r="C58" s="99"/>
      <c r="D58" s="97"/>
      <c r="E58" s="97"/>
      <c r="F58" s="97"/>
      <c r="G58" s="97"/>
      <c r="H58" s="97"/>
      <c r="I58" s="99">
        <f>I59</f>
        <v>199406.93</v>
      </c>
      <c r="J58" s="99">
        <f t="shared" ref="J58:K58" si="14">J59</f>
        <v>199406.93</v>
      </c>
      <c r="K58" s="99">
        <f t="shared" si="14"/>
        <v>199406.93</v>
      </c>
    </row>
    <row r="59" spans="1:13" ht="25.5" x14ac:dyDescent="0.2">
      <c r="A59" s="97" t="s">
        <v>496</v>
      </c>
      <c r="B59" s="97"/>
      <c r="C59" s="97">
        <v>707.12</v>
      </c>
      <c r="D59" s="97">
        <v>707.12</v>
      </c>
      <c r="E59" s="97">
        <v>707.12</v>
      </c>
      <c r="F59" s="3">
        <v>282</v>
      </c>
      <c r="G59" s="97">
        <v>282</v>
      </c>
      <c r="H59" s="97">
        <v>282</v>
      </c>
      <c r="I59" s="99">
        <v>199406.93</v>
      </c>
      <c r="J59" s="99">
        <v>199406.93</v>
      </c>
      <c r="K59" s="99">
        <v>199406.93</v>
      </c>
    </row>
    <row r="60" spans="1:13" x14ac:dyDescent="0.2">
      <c r="A60" s="97" t="s">
        <v>497</v>
      </c>
      <c r="B60" s="97"/>
      <c r="C60" s="97"/>
      <c r="D60" s="97"/>
      <c r="E60" s="97"/>
      <c r="F60" s="97"/>
      <c r="G60" s="97"/>
      <c r="H60" s="97"/>
      <c r="I60" s="99">
        <f>I61</f>
        <v>107705.47</v>
      </c>
      <c r="J60" s="99">
        <f t="shared" ref="J60:K60" si="15">J61</f>
        <v>107705.47</v>
      </c>
      <c r="K60" s="99">
        <f t="shared" si="15"/>
        <v>107705.47</v>
      </c>
    </row>
    <row r="61" spans="1:13" x14ac:dyDescent="0.2">
      <c r="A61" s="97" t="s">
        <v>498</v>
      </c>
      <c r="B61" s="97"/>
      <c r="C61" s="97">
        <v>381.93</v>
      </c>
      <c r="D61" s="97">
        <v>381.93</v>
      </c>
      <c r="E61" s="97">
        <v>381.93</v>
      </c>
      <c r="F61" s="97">
        <v>282</v>
      </c>
      <c r="G61" s="97">
        <v>282</v>
      </c>
      <c r="H61" s="97">
        <v>282</v>
      </c>
      <c r="I61" s="99">
        <v>107705.47</v>
      </c>
      <c r="J61" s="99">
        <v>107705.47</v>
      </c>
      <c r="K61" s="99">
        <v>107705.47</v>
      </c>
    </row>
    <row r="62" spans="1:13" x14ac:dyDescent="0.2">
      <c r="A62" s="97" t="s">
        <v>499</v>
      </c>
      <c r="B62" s="97"/>
      <c r="C62" s="97">
        <v>145.99</v>
      </c>
      <c r="D62" s="97">
        <v>145.99</v>
      </c>
      <c r="E62" s="97">
        <v>145.99</v>
      </c>
      <c r="F62" s="97">
        <v>282</v>
      </c>
      <c r="G62" s="97">
        <v>282</v>
      </c>
      <c r="H62" s="97">
        <v>282</v>
      </c>
      <c r="I62" s="99">
        <v>41167.9</v>
      </c>
      <c r="J62" s="99">
        <v>41167.9</v>
      </c>
      <c r="K62" s="99">
        <v>41167.9</v>
      </c>
    </row>
    <row r="63" spans="1:13" ht="51" x14ac:dyDescent="0.2">
      <c r="A63" s="97" t="s">
        <v>500</v>
      </c>
      <c r="B63" s="97"/>
      <c r="C63" s="97"/>
      <c r="D63" s="97"/>
      <c r="E63" s="97"/>
      <c r="F63" s="97"/>
      <c r="G63" s="97"/>
      <c r="H63" s="97"/>
      <c r="I63" s="99">
        <f>I64</f>
        <v>1142350.3900000001</v>
      </c>
      <c r="J63" s="99">
        <f>J64</f>
        <v>1142350.3900000001</v>
      </c>
      <c r="K63" s="99">
        <f>K64</f>
        <v>1142350.3900000001</v>
      </c>
    </row>
    <row r="64" spans="1:13" ht="25.5" x14ac:dyDescent="0.2">
      <c r="A64" s="97" t="s">
        <v>501</v>
      </c>
      <c r="B64" s="97"/>
      <c r="C64" s="97"/>
      <c r="D64" s="97"/>
      <c r="E64" s="97"/>
      <c r="F64" s="97"/>
      <c r="G64" s="97"/>
      <c r="H64" s="97"/>
      <c r="I64" s="99">
        <f>I65+I66</f>
        <v>1142350.3900000001</v>
      </c>
      <c r="J64" s="99">
        <f t="shared" ref="J64:K64" si="16">J65+J66</f>
        <v>1142350.3900000001</v>
      </c>
      <c r="K64" s="99">
        <f t="shared" si="16"/>
        <v>1142350.3900000001</v>
      </c>
    </row>
    <row r="65" spans="1:13" x14ac:dyDescent="0.2">
      <c r="A65" s="97" t="s">
        <v>477</v>
      </c>
      <c r="B65" s="97"/>
      <c r="C65" s="97">
        <v>3111.18</v>
      </c>
      <c r="D65" s="97">
        <v>3111.18</v>
      </c>
      <c r="E65" s="97">
        <v>3111.18</v>
      </c>
      <c r="F65" s="97">
        <v>282</v>
      </c>
      <c r="G65" s="97">
        <v>282</v>
      </c>
      <c r="H65" s="97">
        <v>282</v>
      </c>
      <c r="I65" s="99">
        <v>877352.74</v>
      </c>
      <c r="J65" s="99">
        <v>877352.74</v>
      </c>
      <c r="K65" s="99">
        <v>877352.74</v>
      </c>
    </row>
    <row r="66" spans="1:13" x14ac:dyDescent="0.2">
      <c r="A66" s="97" t="s">
        <v>502</v>
      </c>
      <c r="B66" s="97"/>
      <c r="C66" s="97">
        <v>939.71</v>
      </c>
      <c r="D66" s="97">
        <v>939.71</v>
      </c>
      <c r="E66" s="97">
        <v>939.71</v>
      </c>
      <c r="F66" s="97">
        <v>282</v>
      </c>
      <c r="G66" s="97">
        <v>282</v>
      </c>
      <c r="H66" s="97">
        <v>282</v>
      </c>
      <c r="I66" s="99">
        <v>264997.65000000002</v>
      </c>
      <c r="J66" s="99">
        <v>264997.65000000002</v>
      </c>
      <c r="K66" s="99">
        <v>264997.65000000002</v>
      </c>
    </row>
    <row r="67" spans="1:13" ht="25.5" x14ac:dyDescent="0.2">
      <c r="A67" s="97" t="s">
        <v>503</v>
      </c>
      <c r="B67" s="97"/>
      <c r="C67" s="97"/>
      <c r="D67" s="97"/>
      <c r="E67" s="97"/>
      <c r="F67" s="97"/>
      <c r="G67" s="97"/>
      <c r="H67" s="97"/>
      <c r="I67" s="99">
        <f>I68+I69+I70</f>
        <v>99641.709999999992</v>
      </c>
      <c r="J67" s="99">
        <f t="shared" ref="J67:K67" si="17">J68+J69+J70</f>
        <v>99641.709999999992</v>
      </c>
      <c r="K67" s="99">
        <f t="shared" si="17"/>
        <v>99641.709999999992</v>
      </c>
    </row>
    <row r="68" spans="1:13" x14ac:dyDescent="0.2">
      <c r="A68" s="97" t="s">
        <v>504</v>
      </c>
      <c r="B68" s="97"/>
      <c r="C68" s="97">
        <v>4.2</v>
      </c>
      <c r="D68" s="97">
        <v>4.2</v>
      </c>
      <c r="E68" s="97">
        <v>4.2</v>
      </c>
      <c r="F68" s="97">
        <v>282</v>
      </c>
      <c r="G68" s="97">
        <v>282</v>
      </c>
      <c r="H68" s="97">
        <v>282</v>
      </c>
      <c r="I68" s="99">
        <v>1183.58</v>
      </c>
      <c r="J68" s="99">
        <v>1183.58</v>
      </c>
      <c r="K68" s="99">
        <v>1183.58</v>
      </c>
    </row>
    <row r="69" spans="1:13" x14ac:dyDescent="0.2">
      <c r="A69" s="97" t="s">
        <v>505</v>
      </c>
      <c r="B69" s="97"/>
      <c r="C69" s="97">
        <v>19.53</v>
      </c>
      <c r="D69" s="97">
        <v>19.53</v>
      </c>
      <c r="E69" s="97">
        <v>19.53</v>
      </c>
      <c r="F69" s="97">
        <v>282</v>
      </c>
      <c r="G69" s="97">
        <v>282</v>
      </c>
      <c r="H69" s="97">
        <v>282</v>
      </c>
      <c r="I69" s="99">
        <v>5506.2</v>
      </c>
      <c r="J69" s="99">
        <v>5506.2</v>
      </c>
      <c r="K69" s="99">
        <v>5506.2</v>
      </c>
    </row>
    <row r="70" spans="1:13" ht="25.5" x14ac:dyDescent="0.2">
      <c r="A70" s="97" t="s">
        <v>506</v>
      </c>
      <c r="B70" s="97"/>
      <c r="C70" s="97">
        <v>329.62</v>
      </c>
      <c r="D70" s="97">
        <v>329.62</v>
      </c>
      <c r="E70" s="97">
        <v>329.62</v>
      </c>
      <c r="F70" s="97">
        <v>282</v>
      </c>
      <c r="G70" s="97">
        <v>282</v>
      </c>
      <c r="H70" s="97">
        <v>282</v>
      </c>
      <c r="I70" s="99">
        <v>92951.93</v>
      </c>
      <c r="J70" s="99">
        <v>92951.93</v>
      </c>
      <c r="K70" s="99">
        <v>92951.93</v>
      </c>
      <c r="M70" s="106">
        <f>I49+I71</f>
        <v>11573963.9</v>
      </c>
    </row>
    <row r="71" spans="1:13" x14ac:dyDescent="0.2">
      <c r="A71" s="97" t="s">
        <v>140</v>
      </c>
      <c r="B71" s="96">
        <v>9000</v>
      </c>
      <c r="C71" s="96" t="s">
        <v>11</v>
      </c>
      <c r="D71" s="96" t="s">
        <v>11</v>
      </c>
      <c r="E71" s="96" t="s">
        <v>11</v>
      </c>
      <c r="F71" s="96" t="s">
        <v>11</v>
      </c>
      <c r="G71" s="96" t="s">
        <v>11</v>
      </c>
      <c r="H71" s="96" t="s">
        <v>11</v>
      </c>
      <c r="I71" s="108">
        <f>I57+I58+I60+I62+I63+I67</f>
        <v>3933599.7700000005</v>
      </c>
      <c r="J71" s="108">
        <f t="shared" ref="J71:K71" si="18">J57+J58+J60+J62+J63+J67</f>
        <v>3933599.7700000005</v>
      </c>
      <c r="K71" s="108">
        <f t="shared" si="18"/>
        <v>3933599.7700000005</v>
      </c>
    </row>
    <row r="73" spans="1:13" x14ac:dyDescent="0.2">
      <c r="A73" s="3" t="s">
        <v>158</v>
      </c>
    </row>
    <row r="74" spans="1:13" x14ac:dyDescent="0.2">
      <c r="A74" s="237" t="s">
        <v>0</v>
      </c>
      <c r="B74" s="237" t="s">
        <v>1</v>
      </c>
      <c r="C74" s="237" t="s">
        <v>155</v>
      </c>
      <c r="D74" s="237"/>
      <c r="E74" s="237"/>
      <c r="F74" s="237" t="s">
        <v>156</v>
      </c>
      <c r="G74" s="237"/>
      <c r="H74" s="237"/>
      <c r="I74" s="237" t="s">
        <v>157</v>
      </c>
      <c r="J74" s="237"/>
      <c r="K74" s="237"/>
    </row>
    <row r="75" spans="1:13" x14ac:dyDescent="0.2">
      <c r="A75" s="237"/>
      <c r="B75" s="237"/>
      <c r="C75" s="96" t="s">
        <v>441</v>
      </c>
      <c r="D75" s="96" t="s">
        <v>442</v>
      </c>
      <c r="E75" s="96" t="s">
        <v>443</v>
      </c>
      <c r="F75" s="96" t="s">
        <v>441</v>
      </c>
      <c r="G75" s="96" t="s">
        <v>442</v>
      </c>
      <c r="H75" s="96" t="s">
        <v>443</v>
      </c>
      <c r="I75" s="96" t="s">
        <v>441</v>
      </c>
      <c r="J75" s="96" t="s">
        <v>442</v>
      </c>
      <c r="K75" s="96" t="s">
        <v>443</v>
      </c>
    </row>
    <row r="76" spans="1:13" ht="38.25" x14ac:dyDescent="0.2">
      <c r="A76" s="237"/>
      <c r="B76" s="237"/>
      <c r="C76" s="96" t="s">
        <v>80</v>
      </c>
      <c r="D76" s="96" t="s">
        <v>81</v>
      </c>
      <c r="E76" s="96" t="s">
        <v>82</v>
      </c>
      <c r="F76" s="96" t="s">
        <v>80</v>
      </c>
      <c r="G76" s="96" t="s">
        <v>81</v>
      </c>
      <c r="H76" s="96" t="s">
        <v>82</v>
      </c>
      <c r="I76" s="96" t="s">
        <v>80</v>
      </c>
      <c r="J76" s="96" t="s">
        <v>81</v>
      </c>
      <c r="K76" s="96" t="s">
        <v>82</v>
      </c>
    </row>
    <row r="77" spans="1:13" x14ac:dyDescent="0.2">
      <c r="A77" s="96">
        <v>1</v>
      </c>
      <c r="B77" s="96">
        <v>2</v>
      </c>
      <c r="C77" s="96">
        <v>3</v>
      </c>
      <c r="D77" s="96">
        <v>4</v>
      </c>
      <c r="E77" s="96">
        <v>5</v>
      </c>
      <c r="F77" s="96">
        <v>6</v>
      </c>
      <c r="G77" s="96">
        <v>7</v>
      </c>
      <c r="H77" s="96">
        <v>8</v>
      </c>
      <c r="I77" s="96">
        <v>9</v>
      </c>
      <c r="J77" s="96">
        <v>10</v>
      </c>
      <c r="K77" s="96">
        <v>11</v>
      </c>
    </row>
    <row r="78" spans="1:13" x14ac:dyDescent="0.2">
      <c r="A78" s="105"/>
      <c r="B78" s="96"/>
      <c r="C78" s="96"/>
      <c r="D78" s="96"/>
      <c r="E78" s="96"/>
      <c r="F78" s="96"/>
      <c r="G78" s="96"/>
      <c r="H78" s="96"/>
      <c r="I78" s="96"/>
      <c r="J78" s="96"/>
      <c r="K78" s="96"/>
    </row>
    <row r="79" spans="1:13" ht="25.5" x14ac:dyDescent="0.2">
      <c r="A79" s="97" t="s">
        <v>479</v>
      </c>
      <c r="B79" s="96">
        <v>1</v>
      </c>
      <c r="C79" s="99">
        <f>C80+C81</f>
        <v>61793.17</v>
      </c>
      <c r="D79" s="99">
        <f t="shared" ref="D79:E79" si="19">D80+D81</f>
        <v>61793.17</v>
      </c>
      <c r="E79" s="99">
        <f t="shared" si="19"/>
        <v>61793.17</v>
      </c>
      <c r="F79" s="97">
        <v>100</v>
      </c>
      <c r="G79" s="97">
        <v>100</v>
      </c>
      <c r="H79" s="97">
        <v>100</v>
      </c>
      <c r="I79" s="99">
        <f>I80+I81</f>
        <v>1676518.27</v>
      </c>
      <c r="J79" s="99">
        <f t="shared" ref="J79:K79" si="20">J80+J81</f>
        <v>1676518.27</v>
      </c>
      <c r="K79" s="99">
        <f t="shared" si="20"/>
        <v>1676518.27</v>
      </c>
    </row>
    <row r="80" spans="1:13" x14ac:dyDescent="0.2">
      <c r="A80" s="97" t="s">
        <v>477</v>
      </c>
      <c r="B80" s="96">
        <v>2</v>
      </c>
      <c r="C80" s="99">
        <v>47690.58</v>
      </c>
      <c r="D80" s="99">
        <v>47690.58</v>
      </c>
      <c r="E80" s="99">
        <v>47690.58</v>
      </c>
      <c r="F80" s="97">
        <v>27</v>
      </c>
      <c r="G80" s="97">
        <v>27</v>
      </c>
      <c r="H80" s="97">
        <v>27</v>
      </c>
      <c r="I80" s="99">
        <v>1287648.44</v>
      </c>
      <c r="J80" s="99">
        <v>1287648.44</v>
      </c>
      <c r="K80" s="99">
        <v>1287648.44</v>
      </c>
    </row>
    <row r="81" spans="1:11" ht="25.5" x14ac:dyDescent="0.2">
      <c r="A81" s="97" t="s">
        <v>478</v>
      </c>
      <c r="B81" s="97"/>
      <c r="C81" s="97">
        <v>14102.59</v>
      </c>
      <c r="D81" s="97">
        <v>14102.59</v>
      </c>
      <c r="E81" s="97">
        <v>14102.59</v>
      </c>
      <c r="F81" s="97">
        <v>27</v>
      </c>
      <c r="G81" s="97">
        <v>27</v>
      </c>
      <c r="H81" s="97">
        <v>27</v>
      </c>
      <c r="I81" s="99">
        <v>388869.83</v>
      </c>
      <c r="J81" s="99">
        <v>388869.83</v>
      </c>
      <c r="K81" s="99">
        <v>388869.83</v>
      </c>
    </row>
    <row r="82" spans="1:11" x14ac:dyDescent="0.2">
      <c r="A82" s="97" t="s">
        <v>489</v>
      </c>
      <c r="B82" s="97"/>
      <c r="C82" s="97"/>
      <c r="D82" s="97"/>
      <c r="E82" s="97"/>
      <c r="F82" s="97"/>
      <c r="G82" s="97"/>
      <c r="H82" s="97"/>
      <c r="I82" s="99">
        <f>I83</f>
        <v>7139.23</v>
      </c>
      <c r="J82" s="99">
        <f t="shared" ref="J82:K82" si="21">J83</f>
        <v>7139.23</v>
      </c>
      <c r="K82" s="99">
        <f t="shared" si="21"/>
        <v>7139.23</v>
      </c>
    </row>
    <row r="83" spans="1:11" x14ac:dyDescent="0.2">
      <c r="A83" s="97" t="s">
        <v>481</v>
      </c>
      <c r="B83" s="97"/>
      <c r="C83" s="97">
        <v>264.42</v>
      </c>
      <c r="D83" s="97">
        <v>264.42</v>
      </c>
      <c r="E83" s="97">
        <v>264.42</v>
      </c>
      <c r="F83" s="97">
        <v>27</v>
      </c>
      <c r="G83" s="97">
        <v>27</v>
      </c>
      <c r="H83" s="97">
        <v>27</v>
      </c>
      <c r="I83" s="99">
        <v>7139.23</v>
      </c>
      <c r="J83" s="99">
        <v>7139.23</v>
      </c>
      <c r="K83" s="99">
        <v>7139.23</v>
      </c>
    </row>
    <row r="84" spans="1:11" ht="25.5" x14ac:dyDescent="0.2">
      <c r="A84" s="97" t="s">
        <v>482</v>
      </c>
      <c r="B84" s="97"/>
      <c r="C84" s="97">
        <v>0</v>
      </c>
      <c r="D84" s="97"/>
      <c r="E84" s="97"/>
      <c r="F84" s="97">
        <v>0</v>
      </c>
      <c r="G84" s="97">
        <v>0</v>
      </c>
      <c r="H84" s="97">
        <v>0</v>
      </c>
      <c r="I84" s="99">
        <v>0</v>
      </c>
      <c r="J84" s="99">
        <v>0</v>
      </c>
      <c r="K84" s="99">
        <v>0</v>
      </c>
    </row>
    <row r="85" spans="1:11" x14ac:dyDescent="0.2">
      <c r="A85" s="97" t="s">
        <v>483</v>
      </c>
      <c r="B85" s="97"/>
      <c r="C85" s="97"/>
      <c r="D85" s="97"/>
      <c r="E85" s="97"/>
      <c r="F85" s="97"/>
      <c r="G85" s="97"/>
      <c r="H85" s="97"/>
      <c r="I85" s="99">
        <f>I86+I87+I88</f>
        <v>8031.0300000000007</v>
      </c>
      <c r="J85" s="99">
        <f t="shared" ref="J85:K85" si="22">J86+J87+J88</f>
        <v>8031.0300000000007</v>
      </c>
      <c r="K85" s="99">
        <f t="shared" si="22"/>
        <v>8031.0300000000007</v>
      </c>
    </row>
    <row r="86" spans="1:11" x14ac:dyDescent="0.2">
      <c r="A86" s="97" t="s">
        <v>247</v>
      </c>
      <c r="B86" s="97"/>
      <c r="C86" s="97">
        <v>36.5</v>
      </c>
      <c r="D86" s="97">
        <v>36.5</v>
      </c>
      <c r="E86" s="97">
        <v>36.5</v>
      </c>
      <c r="F86" s="97">
        <v>27</v>
      </c>
      <c r="G86" s="97">
        <v>27</v>
      </c>
      <c r="H86" s="97">
        <v>27</v>
      </c>
      <c r="I86" s="99">
        <v>985.4</v>
      </c>
      <c r="J86" s="99">
        <v>985.4</v>
      </c>
      <c r="K86" s="99">
        <v>985.4</v>
      </c>
    </row>
    <row r="87" spans="1:11" ht="25.5" x14ac:dyDescent="0.2">
      <c r="A87" s="97" t="s">
        <v>507</v>
      </c>
      <c r="B87" s="97"/>
      <c r="C87" s="97">
        <v>63.87</v>
      </c>
      <c r="D87" s="97">
        <v>63.87</v>
      </c>
      <c r="E87" s="97">
        <v>63.87</v>
      </c>
      <c r="F87" s="97">
        <v>27</v>
      </c>
      <c r="G87" s="97">
        <v>27</v>
      </c>
      <c r="H87" s="97">
        <v>27</v>
      </c>
      <c r="I87" s="99">
        <v>1724.45</v>
      </c>
      <c r="J87" s="99">
        <v>1724.45</v>
      </c>
      <c r="K87" s="99">
        <v>1724.45</v>
      </c>
    </row>
    <row r="88" spans="1:11" x14ac:dyDescent="0.2">
      <c r="A88" s="97" t="s">
        <v>484</v>
      </c>
      <c r="B88" s="97"/>
      <c r="C88" s="97">
        <v>197.08</v>
      </c>
      <c r="D88" s="97">
        <v>197.08</v>
      </c>
      <c r="E88" s="97">
        <v>197.08</v>
      </c>
      <c r="F88" s="97">
        <v>27</v>
      </c>
      <c r="G88" s="97">
        <v>27</v>
      </c>
      <c r="H88" s="97">
        <v>27</v>
      </c>
      <c r="I88" s="99">
        <v>5321.18</v>
      </c>
      <c r="J88" s="99">
        <v>5321.18</v>
      </c>
      <c r="K88" s="99">
        <v>5321.18</v>
      </c>
    </row>
    <row r="89" spans="1:11" x14ac:dyDescent="0.2">
      <c r="A89" s="97" t="s">
        <v>140</v>
      </c>
      <c r="B89" s="96">
        <v>9000</v>
      </c>
      <c r="C89" s="96" t="s">
        <v>11</v>
      </c>
      <c r="D89" s="96" t="s">
        <v>11</v>
      </c>
      <c r="E89" s="96" t="s">
        <v>11</v>
      </c>
      <c r="F89" s="96" t="s">
        <v>11</v>
      </c>
      <c r="G89" s="96" t="s">
        <v>11</v>
      </c>
      <c r="H89" s="96" t="s">
        <v>11</v>
      </c>
      <c r="I89" s="108">
        <f>I79+I82+I85</f>
        <v>1691688.53</v>
      </c>
      <c r="J89" s="108">
        <f t="shared" ref="J89:K89" si="23">J79+J82+J85</f>
        <v>1691688.53</v>
      </c>
      <c r="K89" s="108">
        <f t="shared" si="23"/>
        <v>1691688.53</v>
      </c>
    </row>
    <row r="91" spans="1:11" x14ac:dyDescent="0.2">
      <c r="A91" s="3" t="s">
        <v>158</v>
      </c>
    </row>
    <row r="92" spans="1:11" x14ac:dyDescent="0.2">
      <c r="A92" s="237" t="s">
        <v>0</v>
      </c>
      <c r="B92" s="237" t="s">
        <v>1</v>
      </c>
      <c r="C92" s="237" t="s">
        <v>155</v>
      </c>
      <c r="D92" s="237"/>
      <c r="E92" s="237"/>
      <c r="F92" s="237" t="s">
        <v>156</v>
      </c>
      <c r="G92" s="237"/>
      <c r="H92" s="237"/>
      <c r="I92" s="237" t="s">
        <v>157</v>
      </c>
      <c r="J92" s="237"/>
      <c r="K92" s="237"/>
    </row>
    <row r="93" spans="1:11" x14ac:dyDescent="0.2">
      <c r="A93" s="237"/>
      <c r="B93" s="237"/>
      <c r="C93" s="96" t="s">
        <v>441</v>
      </c>
      <c r="D93" s="96" t="s">
        <v>442</v>
      </c>
      <c r="E93" s="96" t="s">
        <v>443</v>
      </c>
      <c r="F93" s="96" t="s">
        <v>441</v>
      </c>
      <c r="G93" s="96" t="s">
        <v>442</v>
      </c>
      <c r="H93" s="96" t="s">
        <v>443</v>
      </c>
      <c r="I93" s="96" t="s">
        <v>441</v>
      </c>
      <c r="J93" s="96" t="s">
        <v>442</v>
      </c>
      <c r="K93" s="96" t="s">
        <v>443</v>
      </c>
    </row>
    <row r="94" spans="1:11" ht="38.25" x14ac:dyDescent="0.2">
      <c r="A94" s="237"/>
      <c r="B94" s="237"/>
      <c r="C94" s="96" t="s">
        <v>80</v>
      </c>
      <c r="D94" s="96" t="s">
        <v>81</v>
      </c>
      <c r="E94" s="96" t="s">
        <v>82</v>
      </c>
      <c r="F94" s="96" t="s">
        <v>80</v>
      </c>
      <c r="G94" s="96" t="s">
        <v>81</v>
      </c>
      <c r="H94" s="96" t="s">
        <v>82</v>
      </c>
      <c r="I94" s="96" t="s">
        <v>80</v>
      </c>
      <c r="J94" s="96" t="s">
        <v>81</v>
      </c>
      <c r="K94" s="96" t="s">
        <v>82</v>
      </c>
    </row>
    <row r="95" spans="1:11" x14ac:dyDescent="0.2">
      <c r="A95" s="96">
        <v>1</v>
      </c>
      <c r="B95" s="96">
        <v>2</v>
      </c>
      <c r="C95" s="96">
        <v>3</v>
      </c>
      <c r="D95" s="96">
        <v>4</v>
      </c>
      <c r="E95" s="96">
        <v>5</v>
      </c>
      <c r="F95" s="96">
        <v>6</v>
      </c>
      <c r="G95" s="96">
        <v>7</v>
      </c>
      <c r="H95" s="96">
        <v>8</v>
      </c>
      <c r="I95" s="96">
        <v>9</v>
      </c>
      <c r="J95" s="96">
        <v>10</v>
      </c>
      <c r="K95" s="96">
        <v>11</v>
      </c>
    </row>
    <row r="96" spans="1:11" x14ac:dyDescent="0.2">
      <c r="A96" s="105"/>
      <c r="B96" s="96"/>
      <c r="C96" s="96"/>
      <c r="D96" s="96"/>
      <c r="E96" s="96"/>
      <c r="F96" s="96"/>
      <c r="G96" s="96"/>
      <c r="H96" s="96"/>
      <c r="I96" s="96"/>
      <c r="J96" s="96"/>
      <c r="K96" s="96"/>
    </row>
    <row r="97" spans="1:13" x14ac:dyDescent="0.2">
      <c r="A97" s="97" t="s">
        <v>494</v>
      </c>
      <c r="B97" s="96">
        <v>1</v>
      </c>
      <c r="C97" s="99">
        <v>8309.67</v>
      </c>
      <c r="D97" s="99">
        <v>8309.67</v>
      </c>
      <c r="E97" s="99">
        <v>8309.67</v>
      </c>
      <c r="F97" s="97">
        <v>27</v>
      </c>
      <c r="G97" s="97">
        <v>27</v>
      </c>
      <c r="H97" s="97">
        <v>27</v>
      </c>
      <c r="I97" s="99">
        <v>224361.13</v>
      </c>
      <c r="J97" s="99">
        <v>224361.13</v>
      </c>
      <c r="K97" s="99">
        <v>224361.13</v>
      </c>
    </row>
    <row r="98" spans="1:13" ht="25.5" x14ac:dyDescent="0.2">
      <c r="A98" s="97" t="s">
        <v>495</v>
      </c>
      <c r="B98" s="96">
        <v>2</v>
      </c>
      <c r="C98" s="99"/>
      <c r="D98" s="97"/>
      <c r="E98" s="97"/>
      <c r="F98" s="97"/>
      <c r="G98" s="97"/>
      <c r="H98" s="97"/>
      <c r="I98" s="99">
        <f>I99</f>
        <v>19092.150000000001</v>
      </c>
      <c r="J98" s="99">
        <f t="shared" ref="J98:K98" si="24">J99</f>
        <v>19092.150000000001</v>
      </c>
      <c r="K98" s="99">
        <f t="shared" si="24"/>
        <v>19092.150000000001</v>
      </c>
    </row>
    <row r="99" spans="1:13" ht="25.5" x14ac:dyDescent="0.2">
      <c r="A99" s="97" t="s">
        <v>496</v>
      </c>
      <c r="B99" s="97"/>
      <c r="C99" s="97">
        <v>707.12</v>
      </c>
      <c r="D99" s="97">
        <v>707.12</v>
      </c>
      <c r="E99" s="97">
        <v>707.12</v>
      </c>
      <c r="F99" s="97">
        <v>27</v>
      </c>
      <c r="G99" s="97">
        <v>27</v>
      </c>
      <c r="H99" s="97">
        <v>27</v>
      </c>
      <c r="I99" s="99">
        <v>19092.150000000001</v>
      </c>
      <c r="J99" s="99">
        <v>19092.150000000001</v>
      </c>
      <c r="K99" s="99">
        <v>19092.150000000001</v>
      </c>
    </row>
    <row r="100" spans="1:13" x14ac:dyDescent="0.2">
      <c r="A100" s="97" t="s">
        <v>497</v>
      </c>
      <c r="B100" s="97"/>
      <c r="C100" s="97"/>
      <c r="D100" s="97"/>
      <c r="E100" s="97"/>
      <c r="F100" s="97"/>
      <c r="G100" s="97"/>
      <c r="H100" s="97"/>
      <c r="I100" s="99">
        <f>I101</f>
        <v>10312.23</v>
      </c>
      <c r="J100" s="99">
        <f t="shared" ref="J100:K100" si="25">J101</f>
        <v>10312.23</v>
      </c>
      <c r="K100" s="99">
        <f t="shared" si="25"/>
        <v>10312.23</v>
      </c>
    </row>
    <row r="101" spans="1:13" x14ac:dyDescent="0.2">
      <c r="A101" s="97" t="s">
        <v>498</v>
      </c>
      <c r="B101" s="97"/>
      <c r="C101" s="97">
        <v>381.93</v>
      </c>
      <c r="D101" s="97">
        <v>381.93</v>
      </c>
      <c r="E101" s="97">
        <v>381.93</v>
      </c>
      <c r="F101" s="97">
        <v>27</v>
      </c>
      <c r="G101" s="97">
        <v>27</v>
      </c>
      <c r="H101" s="97">
        <v>27</v>
      </c>
      <c r="I101" s="99">
        <v>10312.23</v>
      </c>
      <c r="J101" s="99">
        <v>10312.23</v>
      </c>
      <c r="K101" s="99">
        <v>10312.23</v>
      </c>
    </row>
    <row r="102" spans="1:13" x14ac:dyDescent="0.2">
      <c r="A102" s="97" t="s">
        <v>499</v>
      </c>
      <c r="B102" s="97"/>
      <c r="C102" s="97">
        <v>145.99</v>
      </c>
      <c r="D102" s="97">
        <v>145.99</v>
      </c>
      <c r="E102" s="97">
        <v>145.99</v>
      </c>
      <c r="F102" s="97">
        <v>27</v>
      </c>
      <c r="G102" s="97">
        <v>27</v>
      </c>
      <c r="H102" s="97">
        <v>27</v>
      </c>
      <c r="I102" s="99">
        <v>3941.61</v>
      </c>
      <c r="J102" s="99">
        <v>3941.61</v>
      </c>
      <c r="K102" s="99">
        <v>3941.61</v>
      </c>
    </row>
    <row r="103" spans="1:13" ht="51" x14ac:dyDescent="0.2">
      <c r="A103" s="97" t="s">
        <v>500</v>
      </c>
      <c r="B103" s="97"/>
      <c r="C103" s="97"/>
      <c r="D103" s="97"/>
      <c r="E103" s="97"/>
      <c r="F103" s="97"/>
      <c r="G103" s="97"/>
      <c r="H103" s="97"/>
      <c r="I103" s="99">
        <f>I104</f>
        <v>109373.98</v>
      </c>
      <c r="J103" s="99">
        <f t="shared" ref="J103:K103" si="26">J104</f>
        <v>109373.98</v>
      </c>
      <c r="K103" s="99">
        <f t="shared" si="26"/>
        <v>109373.98</v>
      </c>
    </row>
    <row r="104" spans="1:13" ht="25.5" x14ac:dyDescent="0.2">
      <c r="A104" s="97" t="s">
        <v>501</v>
      </c>
      <c r="B104" s="97"/>
      <c r="C104" s="97"/>
      <c r="D104" s="97"/>
      <c r="E104" s="97"/>
      <c r="F104" s="97"/>
      <c r="G104" s="97"/>
      <c r="H104" s="97"/>
      <c r="I104" s="99">
        <f>I105+I106</f>
        <v>109373.98</v>
      </c>
      <c r="J104" s="99">
        <f t="shared" ref="J104:K104" si="27">J105+J106</f>
        <v>109373.98</v>
      </c>
      <c r="K104" s="99">
        <f t="shared" si="27"/>
        <v>109373.98</v>
      </c>
    </row>
    <row r="105" spans="1:13" x14ac:dyDescent="0.2">
      <c r="A105" s="97" t="s">
        <v>477</v>
      </c>
      <c r="B105" s="97"/>
      <c r="C105" s="97">
        <v>3111.18</v>
      </c>
      <c r="D105" s="97">
        <v>3111.18</v>
      </c>
      <c r="E105" s="97">
        <v>3111.18</v>
      </c>
      <c r="F105" s="3">
        <v>27</v>
      </c>
      <c r="G105" s="97">
        <v>27</v>
      </c>
      <c r="H105" s="97">
        <v>27</v>
      </c>
      <c r="I105" s="99">
        <v>84004.59</v>
      </c>
      <c r="J105" s="99">
        <v>84004.59</v>
      </c>
      <c r="K105" s="99">
        <v>84004.59</v>
      </c>
    </row>
    <row r="106" spans="1:13" x14ac:dyDescent="0.2">
      <c r="A106" s="97" t="s">
        <v>502</v>
      </c>
      <c r="B106" s="97"/>
      <c r="C106" s="97">
        <v>939.71</v>
      </c>
      <c r="D106" s="97">
        <v>939.71</v>
      </c>
      <c r="E106" s="97">
        <v>939.71</v>
      </c>
      <c r="F106" s="97">
        <v>27</v>
      </c>
      <c r="G106" s="97">
        <v>27</v>
      </c>
      <c r="H106" s="97">
        <v>27</v>
      </c>
      <c r="I106" s="99">
        <v>25369.39</v>
      </c>
      <c r="J106" s="99">
        <v>25369.39</v>
      </c>
      <c r="K106" s="99">
        <v>25369.39</v>
      </c>
    </row>
    <row r="107" spans="1:13" ht="25.5" x14ac:dyDescent="0.2">
      <c r="A107" s="97" t="s">
        <v>503</v>
      </c>
      <c r="B107" s="97"/>
      <c r="C107" s="97"/>
      <c r="D107" s="97"/>
      <c r="E107" s="97"/>
      <c r="F107" s="97"/>
      <c r="G107" s="97"/>
      <c r="H107" s="97"/>
      <c r="I107" s="99">
        <f>I108+I109+I110</f>
        <v>9540.15</v>
      </c>
      <c r="J107" s="99">
        <f t="shared" ref="J107:K107" si="28">J108+J109+J110</f>
        <v>9540.15</v>
      </c>
      <c r="K107" s="99">
        <f t="shared" si="28"/>
        <v>9540.15</v>
      </c>
    </row>
    <row r="108" spans="1:13" x14ac:dyDescent="0.2">
      <c r="A108" s="97" t="s">
        <v>504</v>
      </c>
      <c r="B108" s="97"/>
      <c r="C108" s="97">
        <v>4.2</v>
      </c>
      <c r="D108" s="97">
        <v>4.2</v>
      </c>
      <c r="E108" s="97">
        <v>4.2</v>
      </c>
      <c r="F108" s="97">
        <v>27</v>
      </c>
      <c r="G108" s="97">
        <v>27</v>
      </c>
      <c r="H108" s="97">
        <v>27</v>
      </c>
      <c r="I108" s="99">
        <v>113.32</v>
      </c>
      <c r="J108" s="99">
        <v>113.32</v>
      </c>
      <c r="K108" s="99">
        <v>113.32</v>
      </c>
    </row>
    <row r="109" spans="1:13" x14ac:dyDescent="0.2">
      <c r="A109" s="97" t="s">
        <v>505</v>
      </c>
      <c r="B109" s="97"/>
      <c r="C109" s="97">
        <v>19.53</v>
      </c>
      <c r="D109" s="97">
        <v>19.53</v>
      </c>
      <c r="E109" s="97">
        <v>19.53</v>
      </c>
      <c r="F109" s="97">
        <v>27</v>
      </c>
      <c r="G109" s="97">
        <v>27</v>
      </c>
      <c r="H109" s="97">
        <v>27</v>
      </c>
      <c r="I109" s="99">
        <v>527.19000000000005</v>
      </c>
      <c r="J109" s="99">
        <v>527.19000000000005</v>
      </c>
      <c r="K109" s="99">
        <v>527.19000000000005</v>
      </c>
    </row>
    <row r="110" spans="1:13" ht="25.5" x14ac:dyDescent="0.2">
      <c r="A110" s="97" t="s">
        <v>506</v>
      </c>
      <c r="B110" s="97"/>
      <c r="C110" s="97">
        <v>329.62</v>
      </c>
      <c r="D110" s="97">
        <v>329.62</v>
      </c>
      <c r="E110" s="97">
        <v>329.62</v>
      </c>
      <c r="F110" s="97">
        <v>27</v>
      </c>
      <c r="G110" s="97">
        <v>27</v>
      </c>
      <c r="H110" s="97">
        <v>27</v>
      </c>
      <c r="I110" s="99">
        <v>8899.64</v>
      </c>
      <c r="J110" s="99">
        <v>8899.64</v>
      </c>
      <c r="K110" s="99">
        <v>8899.64</v>
      </c>
      <c r="M110" s="106">
        <f>I89+I111</f>
        <v>2068309.78</v>
      </c>
    </row>
    <row r="111" spans="1:13" x14ac:dyDescent="0.2">
      <c r="A111" s="97" t="s">
        <v>140</v>
      </c>
      <c r="B111" s="96">
        <v>9000</v>
      </c>
      <c r="C111" s="96" t="s">
        <v>11</v>
      </c>
      <c r="D111" s="96" t="s">
        <v>11</v>
      </c>
      <c r="E111" s="96" t="s">
        <v>11</v>
      </c>
      <c r="F111" s="96" t="s">
        <v>11</v>
      </c>
      <c r="G111" s="96" t="s">
        <v>11</v>
      </c>
      <c r="H111" s="96" t="s">
        <v>11</v>
      </c>
      <c r="I111" s="108">
        <f>I97+I98+I100+I102+I103+I107</f>
        <v>376621.25</v>
      </c>
      <c r="J111" s="108">
        <f t="shared" ref="J111:K111" si="29">J97+J98+J100+J102+J103+J107</f>
        <v>376621.25</v>
      </c>
      <c r="K111" s="108">
        <f t="shared" si="29"/>
        <v>376621.25</v>
      </c>
    </row>
    <row r="113" spans="1:11" x14ac:dyDescent="0.2">
      <c r="A113" s="3" t="s">
        <v>158</v>
      </c>
    </row>
    <row r="114" spans="1:11" x14ac:dyDescent="0.2">
      <c r="A114" s="237" t="s">
        <v>0</v>
      </c>
      <c r="B114" s="237" t="s">
        <v>1</v>
      </c>
      <c r="C114" s="237" t="s">
        <v>155</v>
      </c>
      <c r="D114" s="237"/>
      <c r="E114" s="237"/>
      <c r="F114" s="237" t="s">
        <v>156</v>
      </c>
      <c r="G114" s="237"/>
      <c r="H114" s="237"/>
      <c r="I114" s="237" t="s">
        <v>157</v>
      </c>
      <c r="J114" s="237"/>
      <c r="K114" s="237"/>
    </row>
    <row r="115" spans="1:11" x14ac:dyDescent="0.2">
      <c r="A115" s="237"/>
      <c r="B115" s="237"/>
      <c r="C115" s="96" t="s">
        <v>441</v>
      </c>
      <c r="D115" s="96" t="s">
        <v>442</v>
      </c>
      <c r="E115" s="96" t="s">
        <v>443</v>
      </c>
      <c r="F115" s="96" t="s">
        <v>441</v>
      </c>
      <c r="G115" s="96" t="s">
        <v>442</v>
      </c>
      <c r="H115" s="96" t="s">
        <v>443</v>
      </c>
      <c r="I115" s="96" t="s">
        <v>441</v>
      </c>
      <c r="J115" s="96" t="s">
        <v>442</v>
      </c>
      <c r="K115" s="96" t="s">
        <v>443</v>
      </c>
    </row>
    <row r="116" spans="1:11" ht="38.25" x14ac:dyDescent="0.2">
      <c r="A116" s="237"/>
      <c r="B116" s="237"/>
      <c r="C116" s="96" t="s">
        <v>80</v>
      </c>
      <c r="D116" s="96" t="s">
        <v>81</v>
      </c>
      <c r="E116" s="96" t="s">
        <v>82</v>
      </c>
      <c r="F116" s="96" t="s">
        <v>80</v>
      </c>
      <c r="G116" s="96" t="s">
        <v>81</v>
      </c>
      <c r="H116" s="96" t="s">
        <v>82</v>
      </c>
      <c r="I116" s="96" t="s">
        <v>80</v>
      </c>
      <c r="J116" s="96" t="s">
        <v>81</v>
      </c>
      <c r="K116" s="96" t="s">
        <v>82</v>
      </c>
    </row>
    <row r="117" spans="1:11" x14ac:dyDescent="0.2">
      <c r="A117" s="96">
        <v>1</v>
      </c>
      <c r="B117" s="96">
        <v>2</v>
      </c>
      <c r="C117" s="96">
        <v>3</v>
      </c>
      <c r="D117" s="96">
        <v>4</v>
      </c>
      <c r="E117" s="96">
        <v>5</v>
      </c>
      <c r="F117" s="96">
        <v>6</v>
      </c>
      <c r="G117" s="96">
        <v>7</v>
      </c>
      <c r="H117" s="96">
        <v>8</v>
      </c>
      <c r="I117" s="96">
        <v>9</v>
      </c>
      <c r="J117" s="96">
        <v>10</v>
      </c>
      <c r="K117" s="96">
        <v>11</v>
      </c>
    </row>
    <row r="118" spans="1:11" x14ac:dyDescent="0.2">
      <c r="A118" s="105"/>
      <c r="B118" s="96"/>
      <c r="C118" s="96"/>
      <c r="D118" s="96"/>
      <c r="E118" s="96"/>
      <c r="F118" s="96"/>
      <c r="G118" s="96"/>
      <c r="H118" s="96"/>
      <c r="I118" s="96"/>
      <c r="J118" s="96"/>
      <c r="K118" s="96"/>
    </row>
    <row r="119" spans="1:11" ht="25.5" x14ac:dyDescent="0.2">
      <c r="A119" s="97" t="s">
        <v>479</v>
      </c>
      <c r="B119" s="96">
        <v>1</v>
      </c>
      <c r="C119" s="99">
        <f>C120+C121</f>
        <v>35162.450000000004</v>
      </c>
      <c r="D119" s="99">
        <f t="shared" ref="D119:E119" si="30">D120+D121</f>
        <v>35162.450000000004</v>
      </c>
      <c r="E119" s="99">
        <f t="shared" si="30"/>
        <v>35162.450000000004</v>
      </c>
      <c r="F119" s="97">
        <v>100</v>
      </c>
      <c r="G119" s="97">
        <v>100</v>
      </c>
      <c r="H119" s="97">
        <v>100</v>
      </c>
      <c r="I119" s="99">
        <f>I120+I121</f>
        <v>8228012.5</v>
      </c>
      <c r="J119" s="99">
        <f t="shared" ref="J119:K119" si="31">J120+J121</f>
        <v>8228012.5</v>
      </c>
      <c r="K119" s="99">
        <f t="shared" si="31"/>
        <v>8228012.5</v>
      </c>
    </row>
    <row r="120" spans="1:11" x14ac:dyDescent="0.2">
      <c r="A120" s="97" t="s">
        <v>477</v>
      </c>
      <c r="B120" s="96">
        <v>2</v>
      </c>
      <c r="C120" s="99">
        <v>27006.49</v>
      </c>
      <c r="D120" s="99">
        <v>27006.49</v>
      </c>
      <c r="E120" s="99">
        <v>27006.49</v>
      </c>
      <c r="F120" s="97">
        <v>234</v>
      </c>
      <c r="G120" s="97">
        <v>234</v>
      </c>
      <c r="H120" s="97">
        <v>234</v>
      </c>
      <c r="I120" s="99">
        <v>6319518.0499999998</v>
      </c>
      <c r="J120" s="99">
        <v>6319518.0499999998</v>
      </c>
      <c r="K120" s="99">
        <v>6319518.0499999998</v>
      </c>
    </row>
    <row r="121" spans="1:11" ht="25.5" x14ac:dyDescent="0.2">
      <c r="A121" s="97" t="s">
        <v>478</v>
      </c>
      <c r="B121" s="97"/>
      <c r="C121" s="97">
        <v>8155.96</v>
      </c>
      <c r="D121" s="97">
        <v>8155.96</v>
      </c>
      <c r="E121" s="97">
        <v>8155.96</v>
      </c>
      <c r="F121" s="97">
        <v>234</v>
      </c>
      <c r="G121" s="97">
        <v>234</v>
      </c>
      <c r="H121" s="97">
        <v>234</v>
      </c>
      <c r="I121" s="99">
        <v>1908494.45</v>
      </c>
      <c r="J121" s="99">
        <v>1908494.45</v>
      </c>
      <c r="K121" s="99">
        <v>1908494.45</v>
      </c>
    </row>
    <row r="122" spans="1:11" x14ac:dyDescent="0.2">
      <c r="A122" s="97" t="s">
        <v>489</v>
      </c>
      <c r="B122" s="97"/>
      <c r="C122" s="97"/>
      <c r="D122" s="97"/>
      <c r="E122" s="97"/>
      <c r="F122" s="97"/>
      <c r="G122" s="97"/>
      <c r="H122" s="97"/>
      <c r="I122" s="99">
        <f>I123</f>
        <v>61873.36</v>
      </c>
      <c r="J122" s="99">
        <f t="shared" ref="J122:K122" si="32">J123</f>
        <v>61873.36</v>
      </c>
      <c r="K122" s="99">
        <f t="shared" si="32"/>
        <v>61873.36</v>
      </c>
    </row>
    <row r="123" spans="1:11" x14ac:dyDescent="0.2">
      <c r="A123" s="97" t="s">
        <v>481</v>
      </c>
      <c r="B123" s="97"/>
      <c r="C123" s="97">
        <v>264.42</v>
      </c>
      <c r="D123" s="97">
        <v>264.42</v>
      </c>
      <c r="E123" s="97">
        <v>264.42</v>
      </c>
      <c r="F123" s="97">
        <v>234</v>
      </c>
      <c r="G123" s="97">
        <v>234</v>
      </c>
      <c r="H123" s="97">
        <v>234</v>
      </c>
      <c r="I123" s="99">
        <v>61873.36</v>
      </c>
      <c r="J123" s="99">
        <v>61873.36</v>
      </c>
      <c r="K123" s="99">
        <v>61873.36</v>
      </c>
    </row>
    <row r="124" spans="1:11" ht="25.5" x14ac:dyDescent="0.2">
      <c r="A124" s="97" t="s">
        <v>482</v>
      </c>
      <c r="B124" s="97"/>
      <c r="C124" s="97">
        <v>0</v>
      </c>
      <c r="D124" s="97">
        <v>0</v>
      </c>
      <c r="E124" s="97">
        <v>0</v>
      </c>
      <c r="F124" s="97">
        <v>0</v>
      </c>
      <c r="G124" s="97">
        <v>0</v>
      </c>
      <c r="H124" s="97">
        <v>0</v>
      </c>
      <c r="I124" s="99">
        <v>0</v>
      </c>
      <c r="J124" s="99">
        <v>0</v>
      </c>
      <c r="K124" s="99">
        <v>0</v>
      </c>
    </row>
    <row r="125" spans="1:11" x14ac:dyDescent="0.2">
      <c r="A125" s="97" t="s">
        <v>483</v>
      </c>
      <c r="B125" s="97"/>
      <c r="C125" s="97"/>
      <c r="D125" s="97"/>
      <c r="E125" s="97"/>
      <c r="F125" s="97"/>
      <c r="G125" s="97"/>
      <c r="H125" s="97"/>
      <c r="I125" s="99">
        <f>I126+I127+I128</f>
        <v>69602.19</v>
      </c>
      <c r="J125" s="99">
        <f>J126+J127+J128</f>
        <v>69602.19</v>
      </c>
      <c r="K125" s="99">
        <f t="shared" ref="K125" si="33">K126+K127+K128</f>
        <v>69602.19</v>
      </c>
    </row>
    <row r="126" spans="1:11" x14ac:dyDescent="0.2">
      <c r="A126" s="97" t="s">
        <v>247</v>
      </c>
      <c r="B126" s="97"/>
      <c r="C126" s="97">
        <v>36.5</v>
      </c>
      <c r="D126" s="97">
        <v>36.5</v>
      </c>
      <c r="E126" s="97">
        <v>36.5</v>
      </c>
      <c r="F126" s="97">
        <v>234</v>
      </c>
      <c r="G126" s="97">
        <v>234</v>
      </c>
      <c r="H126" s="97">
        <v>234</v>
      </c>
      <c r="I126" s="99">
        <v>8540.15</v>
      </c>
      <c r="J126" s="99">
        <v>8540.15</v>
      </c>
      <c r="K126" s="99">
        <v>8540.15</v>
      </c>
    </row>
    <row r="127" spans="1:11" ht="25.5" x14ac:dyDescent="0.2">
      <c r="A127" s="97" t="s">
        <v>507</v>
      </c>
      <c r="B127" s="97"/>
      <c r="C127" s="97">
        <v>63.87</v>
      </c>
      <c r="D127" s="97">
        <v>63.87</v>
      </c>
      <c r="E127" s="97">
        <v>63.87</v>
      </c>
      <c r="F127" s="97">
        <v>234</v>
      </c>
      <c r="G127" s="97">
        <v>234</v>
      </c>
      <c r="H127" s="97">
        <v>234</v>
      </c>
      <c r="I127" s="99">
        <v>14945.26</v>
      </c>
      <c r="J127" s="99">
        <v>14945.26</v>
      </c>
      <c r="K127" s="99">
        <v>14945.26</v>
      </c>
    </row>
    <row r="128" spans="1:11" x14ac:dyDescent="0.2">
      <c r="A128" s="97" t="s">
        <v>484</v>
      </c>
      <c r="B128" s="97"/>
      <c r="C128" s="97">
        <v>197.08</v>
      </c>
      <c r="D128" s="97">
        <v>197.08</v>
      </c>
      <c r="E128" s="97">
        <v>197.08</v>
      </c>
      <c r="F128" s="97">
        <v>234</v>
      </c>
      <c r="G128" s="97">
        <v>234</v>
      </c>
      <c r="H128" s="97">
        <v>234</v>
      </c>
      <c r="I128" s="99">
        <v>46116.78</v>
      </c>
      <c r="J128" s="99">
        <v>46116.78</v>
      </c>
      <c r="K128" s="99">
        <v>46116.78</v>
      </c>
    </row>
    <row r="129" spans="1:11" x14ac:dyDescent="0.2">
      <c r="A129" s="97" t="s">
        <v>140</v>
      </c>
      <c r="B129" s="96">
        <v>9000</v>
      </c>
      <c r="C129" s="96" t="s">
        <v>11</v>
      </c>
      <c r="D129" s="96" t="s">
        <v>11</v>
      </c>
      <c r="E129" s="96" t="s">
        <v>11</v>
      </c>
      <c r="F129" s="96" t="s">
        <v>11</v>
      </c>
      <c r="G129" s="96" t="s">
        <v>11</v>
      </c>
      <c r="H129" s="96" t="s">
        <v>11</v>
      </c>
      <c r="I129" s="108">
        <f>I119+I122+I125</f>
        <v>8359488.0500000007</v>
      </c>
      <c r="J129" s="108">
        <f>J119+J122+J125</f>
        <v>8359488.0500000007</v>
      </c>
      <c r="K129" s="108">
        <f>K119+K122+K125</f>
        <v>8359488.0500000007</v>
      </c>
    </row>
    <row r="131" spans="1:11" x14ac:dyDescent="0.2">
      <c r="A131" s="3" t="s">
        <v>158</v>
      </c>
    </row>
    <row r="132" spans="1:11" x14ac:dyDescent="0.2">
      <c r="A132" s="237" t="s">
        <v>0</v>
      </c>
      <c r="B132" s="237" t="s">
        <v>1</v>
      </c>
      <c r="C132" s="237" t="s">
        <v>155</v>
      </c>
      <c r="D132" s="237"/>
      <c r="E132" s="237"/>
      <c r="F132" s="237" t="s">
        <v>156</v>
      </c>
      <c r="G132" s="237"/>
      <c r="H132" s="237"/>
      <c r="I132" s="237" t="s">
        <v>157</v>
      </c>
      <c r="J132" s="237"/>
      <c r="K132" s="237"/>
    </row>
    <row r="133" spans="1:11" x14ac:dyDescent="0.2">
      <c r="A133" s="237"/>
      <c r="B133" s="237"/>
      <c r="C133" s="96" t="s">
        <v>441</v>
      </c>
      <c r="D133" s="96" t="s">
        <v>442</v>
      </c>
      <c r="E133" s="96" t="s">
        <v>443</v>
      </c>
      <c r="F133" s="96" t="s">
        <v>441</v>
      </c>
      <c r="G133" s="96" t="s">
        <v>442</v>
      </c>
      <c r="H133" s="96" t="s">
        <v>443</v>
      </c>
      <c r="I133" s="96" t="s">
        <v>441</v>
      </c>
      <c r="J133" s="96" t="s">
        <v>442</v>
      </c>
      <c r="K133" s="96" t="s">
        <v>443</v>
      </c>
    </row>
    <row r="134" spans="1:11" ht="38.25" x14ac:dyDescent="0.2">
      <c r="A134" s="237"/>
      <c r="B134" s="237"/>
      <c r="C134" s="96" t="s">
        <v>80</v>
      </c>
      <c r="D134" s="96" t="s">
        <v>81</v>
      </c>
      <c r="E134" s="96" t="s">
        <v>82</v>
      </c>
      <c r="F134" s="96" t="s">
        <v>80</v>
      </c>
      <c r="G134" s="96" t="s">
        <v>81</v>
      </c>
      <c r="H134" s="96" t="s">
        <v>82</v>
      </c>
      <c r="I134" s="96" t="s">
        <v>80</v>
      </c>
      <c r="J134" s="96" t="s">
        <v>81</v>
      </c>
      <c r="K134" s="96" t="s">
        <v>82</v>
      </c>
    </row>
    <row r="135" spans="1:11" x14ac:dyDescent="0.2">
      <c r="A135" s="96">
        <v>1</v>
      </c>
      <c r="B135" s="96">
        <v>2</v>
      </c>
      <c r="C135" s="96">
        <v>3</v>
      </c>
      <c r="D135" s="96">
        <v>4</v>
      </c>
      <c r="E135" s="96">
        <v>5</v>
      </c>
      <c r="F135" s="96">
        <v>6</v>
      </c>
      <c r="G135" s="96">
        <v>7</v>
      </c>
      <c r="H135" s="96">
        <v>8</v>
      </c>
      <c r="I135" s="96">
        <v>9</v>
      </c>
      <c r="J135" s="96">
        <v>10</v>
      </c>
      <c r="K135" s="96">
        <v>11</v>
      </c>
    </row>
    <row r="136" spans="1:11" x14ac:dyDescent="0.2">
      <c r="A136" s="105"/>
      <c r="B136" s="96"/>
      <c r="C136" s="96"/>
      <c r="D136" s="96"/>
      <c r="E136" s="96"/>
      <c r="F136" s="96"/>
      <c r="G136" s="96"/>
      <c r="H136" s="96"/>
      <c r="I136" s="96"/>
      <c r="J136" s="96"/>
      <c r="K136" s="96"/>
    </row>
    <row r="137" spans="1:11" x14ac:dyDescent="0.2">
      <c r="A137" s="97" t="s">
        <v>494</v>
      </c>
      <c r="B137" s="96">
        <v>1</v>
      </c>
      <c r="C137" s="99">
        <v>8309.67</v>
      </c>
      <c r="D137" s="99">
        <v>8309.67</v>
      </c>
      <c r="E137" s="99">
        <v>8309.67</v>
      </c>
      <c r="F137" s="97">
        <v>234</v>
      </c>
      <c r="G137" s="97">
        <v>234</v>
      </c>
      <c r="H137" s="97">
        <v>234</v>
      </c>
      <c r="I137" s="99">
        <v>1944463.14</v>
      </c>
      <c r="J137" s="99">
        <v>1944463.14</v>
      </c>
      <c r="K137" s="99">
        <v>1944463.14</v>
      </c>
    </row>
    <row r="138" spans="1:11" ht="25.5" x14ac:dyDescent="0.2">
      <c r="A138" s="97" t="s">
        <v>495</v>
      </c>
      <c r="B138" s="96">
        <v>2</v>
      </c>
      <c r="C138" s="99"/>
      <c r="D138" s="97"/>
      <c r="E138" s="97"/>
      <c r="F138" s="97"/>
      <c r="G138" s="97"/>
      <c r="H138" s="97"/>
      <c r="I138" s="99">
        <f>I139</f>
        <v>165465.32999999999</v>
      </c>
      <c r="J138" s="99">
        <f t="shared" ref="J138:K138" si="34">J139</f>
        <v>165465.32999999999</v>
      </c>
      <c r="K138" s="99">
        <f t="shared" si="34"/>
        <v>165465.32999999999</v>
      </c>
    </row>
    <row r="139" spans="1:11" ht="25.5" x14ac:dyDescent="0.2">
      <c r="A139" s="97" t="s">
        <v>496</v>
      </c>
      <c r="B139" s="97"/>
      <c r="C139" s="97">
        <v>707.12</v>
      </c>
      <c r="D139" s="97">
        <v>707.12</v>
      </c>
      <c r="E139" s="97">
        <v>707.12</v>
      </c>
      <c r="F139" s="97">
        <v>234</v>
      </c>
      <c r="G139" s="97">
        <v>234</v>
      </c>
      <c r="H139" s="97">
        <v>234</v>
      </c>
      <c r="I139" s="99">
        <v>165465.32999999999</v>
      </c>
      <c r="J139" s="99">
        <v>165465.32999999999</v>
      </c>
      <c r="K139" s="99">
        <v>165465.32999999999</v>
      </c>
    </row>
    <row r="140" spans="1:11" x14ac:dyDescent="0.2">
      <c r="A140" s="97" t="s">
        <v>497</v>
      </c>
      <c r="B140" s="97"/>
      <c r="C140" s="97"/>
      <c r="D140" s="97"/>
      <c r="E140" s="97"/>
      <c r="F140" s="97"/>
      <c r="G140" s="97"/>
      <c r="H140" s="97"/>
      <c r="I140" s="99">
        <f>I141</f>
        <v>89372.63</v>
      </c>
      <c r="J140" s="99">
        <f t="shared" ref="J140:K140" si="35">J141</f>
        <v>89372.63</v>
      </c>
      <c r="K140" s="99">
        <f t="shared" si="35"/>
        <v>89372.63</v>
      </c>
    </row>
    <row r="141" spans="1:11" x14ac:dyDescent="0.2">
      <c r="A141" s="97" t="s">
        <v>498</v>
      </c>
      <c r="B141" s="97"/>
      <c r="C141" s="97">
        <v>381.93</v>
      </c>
      <c r="D141" s="97">
        <v>381.93</v>
      </c>
      <c r="E141" s="97">
        <v>381.93</v>
      </c>
      <c r="F141" s="97">
        <v>234</v>
      </c>
      <c r="G141" s="97">
        <v>234</v>
      </c>
      <c r="H141" s="97">
        <v>234</v>
      </c>
      <c r="I141" s="99">
        <v>89372.63</v>
      </c>
      <c r="J141" s="99">
        <v>89372.63</v>
      </c>
      <c r="K141" s="99">
        <v>89372.63</v>
      </c>
    </row>
    <row r="142" spans="1:11" x14ac:dyDescent="0.2">
      <c r="A142" s="97" t="s">
        <v>499</v>
      </c>
      <c r="B142" s="97"/>
      <c r="C142" s="97">
        <v>145.99</v>
      </c>
      <c r="D142" s="97">
        <v>145.99</v>
      </c>
      <c r="E142" s="97">
        <v>145.99</v>
      </c>
      <c r="F142" s="97">
        <v>234</v>
      </c>
      <c r="G142" s="97">
        <v>234</v>
      </c>
      <c r="H142" s="97">
        <v>234</v>
      </c>
      <c r="I142" s="99">
        <v>34160.58</v>
      </c>
      <c r="J142" s="99">
        <v>34160.58</v>
      </c>
      <c r="K142" s="99">
        <v>34160.58</v>
      </c>
    </row>
    <row r="143" spans="1:11" ht="51" x14ac:dyDescent="0.2">
      <c r="A143" s="97" t="s">
        <v>500</v>
      </c>
      <c r="B143" s="97"/>
      <c r="C143" s="97"/>
      <c r="D143" s="97"/>
      <c r="E143" s="97"/>
      <c r="F143" s="97"/>
      <c r="G143" s="97"/>
      <c r="H143" s="97"/>
      <c r="I143" s="99">
        <f>I144</f>
        <v>947907.77</v>
      </c>
      <c r="J143" s="99">
        <f t="shared" ref="J143:K143" si="36">J144</f>
        <v>947907.77</v>
      </c>
      <c r="K143" s="99">
        <f t="shared" si="36"/>
        <v>947907.77</v>
      </c>
    </row>
    <row r="144" spans="1:11" ht="25.5" x14ac:dyDescent="0.2">
      <c r="A144" s="97" t="s">
        <v>501</v>
      </c>
      <c r="B144" s="97"/>
      <c r="C144" s="97"/>
      <c r="D144" s="97"/>
      <c r="E144" s="97"/>
      <c r="F144" s="97"/>
      <c r="G144" s="97"/>
      <c r="H144" s="97"/>
      <c r="I144" s="99">
        <f>I145+I146</f>
        <v>947907.77</v>
      </c>
      <c r="J144" s="99">
        <f t="shared" ref="J144:K144" si="37">J145+J146</f>
        <v>947907.77</v>
      </c>
      <c r="K144" s="99">
        <f t="shared" si="37"/>
        <v>947907.77</v>
      </c>
    </row>
    <row r="145" spans="1:13" x14ac:dyDescent="0.2">
      <c r="A145" s="97" t="s">
        <v>477</v>
      </c>
      <c r="B145" s="97"/>
      <c r="C145" s="97">
        <v>3111.18</v>
      </c>
      <c r="D145" s="97">
        <v>3111.18</v>
      </c>
      <c r="E145" s="97">
        <v>3111.18</v>
      </c>
      <c r="F145" s="97">
        <v>234</v>
      </c>
      <c r="G145" s="97">
        <v>234</v>
      </c>
      <c r="H145" s="97">
        <v>234</v>
      </c>
      <c r="I145" s="99">
        <v>728039.76</v>
      </c>
      <c r="J145" s="99">
        <v>728039.76</v>
      </c>
      <c r="K145" s="99">
        <v>728039.76</v>
      </c>
    </row>
    <row r="146" spans="1:13" x14ac:dyDescent="0.2">
      <c r="A146" s="97" t="s">
        <v>502</v>
      </c>
      <c r="B146" s="97"/>
      <c r="C146" s="97">
        <v>939.71</v>
      </c>
      <c r="D146" s="97">
        <v>939.71</v>
      </c>
      <c r="E146" s="97">
        <v>939.71</v>
      </c>
      <c r="F146" s="97">
        <v>234</v>
      </c>
      <c r="G146" s="97">
        <v>234</v>
      </c>
      <c r="H146" s="97">
        <v>234</v>
      </c>
      <c r="I146" s="99">
        <v>219868.01</v>
      </c>
      <c r="J146" s="99">
        <v>219868.01</v>
      </c>
      <c r="K146" s="99">
        <v>219868.01</v>
      </c>
    </row>
    <row r="147" spans="1:13" ht="25.5" x14ac:dyDescent="0.2">
      <c r="A147" s="97" t="s">
        <v>503</v>
      </c>
      <c r="B147" s="97"/>
      <c r="C147" s="97"/>
      <c r="D147" s="97"/>
      <c r="E147" s="97"/>
      <c r="F147" s="97"/>
      <c r="G147" s="97"/>
      <c r="H147" s="97"/>
      <c r="I147" s="99">
        <f>I148+I149+I150</f>
        <v>82681.420000000013</v>
      </c>
      <c r="J147" s="99">
        <f t="shared" ref="J147:K147" si="38">J148+J149+J150</f>
        <v>82681.420000000013</v>
      </c>
      <c r="K147" s="99">
        <f t="shared" si="38"/>
        <v>82681.420000000013</v>
      </c>
    </row>
    <row r="148" spans="1:13" x14ac:dyDescent="0.2">
      <c r="A148" s="97" t="s">
        <v>504</v>
      </c>
      <c r="B148" s="97"/>
      <c r="C148" s="97">
        <v>4.2</v>
      </c>
      <c r="D148" s="97">
        <v>4.2</v>
      </c>
      <c r="E148" s="97">
        <v>4.2</v>
      </c>
      <c r="F148" s="97">
        <v>234</v>
      </c>
      <c r="G148" s="97">
        <v>234</v>
      </c>
      <c r="H148" s="97">
        <v>234</v>
      </c>
      <c r="I148" s="99">
        <v>982.12</v>
      </c>
      <c r="J148" s="99">
        <v>982.12</v>
      </c>
      <c r="K148" s="99">
        <v>982.12</v>
      </c>
    </row>
    <row r="149" spans="1:13" x14ac:dyDescent="0.2">
      <c r="A149" s="97" t="s">
        <v>505</v>
      </c>
      <c r="B149" s="97"/>
      <c r="C149" s="97">
        <v>19.53</v>
      </c>
      <c r="D149" s="97">
        <v>19.53</v>
      </c>
      <c r="E149" s="97">
        <v>19.53</v>
      </c>
      <c r="F149" s="97">
        <v>234</v>
      </c>
      <c r="G149" s="97">
        <v>234</v>
      </c>
      <c r="H149" s="97">
        <v>234</v>
      </c>
      <c r="I149" s="99">
        <v>4568.9799999999996</v>
      </c>
      <c r="J149" s="99">
        <v>4568.9799999999996</v>
      </c>
      <c r="K149" s="99">
        <v>4568.9799999999996</v>
      </c>
    </row>
    <row r="150" spans="1:13" ht="25.5" x14ac:dyDescent="0.2">
      <c r="A150" s="97" t="s">
        <v>506</v>
      </c>
      <c r="B150" s="97"/>
      <c r="C150" s="97">
        <v>329.62</v>
      </c>
      <c r="D150" s="97">
        <v>329.62</v>
      </c>
      <c r="E150" s="97">
        <v>329.62</v>
      </c>
      <c r="F150" s="97">
        <v>234</v>
      </c>
      <c r="G150" s="97">
        <v>234</v>
      </c>
      <c r="H150" s="97">
        <v>234</v>
      </c>
      <c r="I150" s="99">
        <v>77130.320000000007</v>
      </c>
      <c r="J150" s="99">
        <v>77130.320000000007</v>
      </c>
      <c r="K150" s="99">
        <v>77130.320000000007</v>
      </c>
      <c r="M150" s="106">
        <f>I129+I151</f>
        <v>11623538.92</v>
      </c>
    </row>
    <row r="151" spans="1:13" x14ac:dyDescent="0.2">
      <c r="A151" s="97" t="s">
        <v>140</v>
      </c>
      <c r="B151" s="96">
        <v>9000</v>
      </c>
      <c r="C151" s="96" t="s">
        <v>11</v>
      </c>
      <c r="D151" s="96" t="s">
        <v>11</v>
      </c>
      <c r="E151" s="96" t="s">
        <v>11</v>
      </c>
      <c r="F151" s="96" t="s">
        <v>11</v>
      </c>
      <c r="G151" s="96" t="s">
        <v>11</v>
      </c>
      <c r="H151" s="96" t="s">
        <v>11</v>
      </c>
      <c r="I151" s="108">
        <f>I137+I138+I140+I142+I143+I147</f>
        <v>3264050.8699999996</v>
      </c>
      <c r="J151" s="108">
        <f t="shared" ref="J151:K151" si="39">J137+J138+J140+J142+J143+J147</f>
        <v>3264050.8699999996</v>
      </c>
      <c r="K151" s="108">
        <f t="shared" si="39"/>
        <v>3264050.8699999996</v>
      </c>
    </row>
    <row r="153" spans="1:13" x14ac:dyDescent="0.2">
      <c r="A153" s="3" t="s">
        <v>158</v>
      </c>
    </row>
    <row r="154" spans="1:13" x14ac:dyDescent="0.2">
      <c r="A154" s="237" t="s">
        <v>0</v>
      </c>
      <c r="B154" s="237" t="s">
        <v>1</v>
      </c>
      <c r="C154" s="237" t="s">
        <v>155</v>
      </c>
      <c r="D154" s="237"/>
      <c r="E154" s="237"/>
      <c r="F154" s="237" t="s">
        <v>156</v>
      </c>
      <c r="G154" s="237"/>
      <c r="H154" s="237"/>
      <c r="I154" s="237" t="s">
        <v>157</v>
      </c>
      <c r="J154" s="237"/>
      <c r="K154" s="237"/>
    </row>
    <row r="155" spans="1:13" x14ac:dyDescent="0.2">
      <c r="A155" s="237"/>
      <c r="B155" s="237"/>
      <c r="C155" s="96" t="s">
        <v>441</v>
      </c>
      <c r="D155" s="96" t="s">
        <v>442</v>
      </c>
      <c r="E155" s="96" t="s">
        <v>443</v>
      </c>
      <c r="F155" s="96" t="s">
        <v>441</v>
      </c>
      <c r="G155" s="96" t="s">
        <v>442</v>
      </c>
      <c r="H155" s="96" t="s">
        <v>443</v>
      </c>
      <c r="I155" s="96" t="s">
        <v>441</v>
      </c>
      <c r="J155" s="96" t="s">
        <v>442</v>
      </c>
      <c r="K155" s="96" t="s">
        <v>443</v>
      </c>
    </row>
    <row r="156" spans="1:13" ht="38.25" x14ac:dyDescent="0.2">
      <c r="A156" s="237"/>
      <c r="B156" s="237"/>
      <c r="C156" s="96" t="s">
        <v>80</v>
      </c>
      <c r="D156" s="96" t="s">
        <v>81</v>
      </c>
      <c r="E156" s="96" t="s">
        <v>82</v>
      </c>
      <c r="F156" s="96" t="s">
        <v>80</v>
      </c>
      <c r="G156" s="96" t="s">
        <v>81</v>
      </c>
      <c r="H156" s="96" t="s">
        <v>82</v>
      </c>
      <c r="I156" s="96" t="s">
        <v>80</v>
      </c>
      <c r="J156" s="96" t="s">
        <v>81</v>
      </c>
      <c r="K156" s="96" t="s">
        <v>82</v>
      </c>
    </row>
    <row r="157" spans="1:13" x14ac:dyDescent="0.2">
      <c r="A157" s="96">
        <v>1</v>
      </c>
      <c r="B157" s="96">
        <v>2</v>
      </c>
      <c r="C157" s="96">
        <v>3</v>
      </c>
      <c r="D157" s="96">
        <v>4</v>
      </c>
      <c r="E157" s="96">
        <v>5</v>
      </c>
      <c r="F157" s="96">
        <v>6</v>
      </c>
      <c r="G157" s="96">
        <v>7</v>
      </c>
      <c r="H157" s="96">
        <v>8</v>
      </c>
      <c r="I157" s="96">
        <v>9</v>
      </c>
      <c r="J157" s="96">
        <v>10</v>
      </c>
      <c r="K157" s="96">
        <v>11</v>
      </c>
    </row>
    <row r="158" spans="1:13" x14ac:dyDescent="0.2">
      <c r="A158" s="105"/>
      <c r="B158" s="96"/>
      <c r="C158" s="96"/>
      <c r="D158" s="96"/>
      <c r="E158" s="96"/>
      <c r="F158" s="96"/>
      <c r="G158" s="96"/>
      <c r="H158" s="96"/>
      <c r="I158" s="96"/>
      <c r="J158" s="96"/>
      <c r="K158" s="96"/>
    </row>
    <row r="159" spans="1:13" ht="25.5" x14ac:dyDescent="0.2">
      <c r="A159" s="97" t="s">
        <v>479</v>
      </c>
      <c r="B159" s="96">
        <v>1</v>
      </c>
      <c r="C159" s="99">
        <f>C160+C161</f>
        <v>48115.8</v>
      </c>
      <c r="D159" s="99">
        <f t="shared" ref="D159:E159" si="40">D160+D161</f>
        <v>48115.8</v>
      </c>
      <c r="E159" s="99">
        <f t="shared" si="40"/>
        <v>48115.8</v>
      </c>
      <c r="F159" s="97">
        <v>5</v>
      </c>
      <c r="G159" s="97">
        <v>5</v>
      </c>
      <c r="H159" s="97">
        <v>5</v>
      </c>
      <c r="I159" s="99">
        <f>I160+I161</f>
        <v>240578.99</v>
      </c>
      <c r="J159" s="99">
        <f>J160+J161</f>
        <v>203878.99</v>
      </c>
      <c r="K159" s="99">
        <f t="shared" ref="K159" si="41">K160+K161</f>
        <v>203878.99</v>
      </c>
    </row>
    <row r="160" spans="1:13" x14ac:dyDescent="0.2">
      <c r="A160" s="97" t="s">
        <v>477</v>
      </c>
      <c r="B160" s="96">
        <v>2</v>
      </c>
      <c r="C160" s="99">
        <v>36955.300000000003</v>
      </c>
      <c r="D160" s="99">
        <v>36955.300000000003</v>
      </c>
      <c r="E160" s="99">
        <v>36955.300000000003</v>
      </c>
      <c r="F160" s="97">
        <v>5</v>
      </c>
      <c r="G160" s="97">
        <v>5</v>
      </c>
      <c r="H160" s="97">
        <v>5</v>
      </c>
      <c r="I160" s="99">
        <v>184776.49</v>
      </c>
      <c r="J160" s="99">
        <f>184776.49-28100</f>
        <v>156676.49</v>
      </c>
      <c r="K160" s="99">
        <f>184776.49-28100</f>
        <v>156676.49</v>
      </c>
    </row>
    <row r="161" spans="1:11" ht="25.5" x14ac:dyDescent="0.2">
      <c r="A161" s="97" t="s">
        <v>478</v>
      </c>
      <c r="B161" s="97"/>
      <c r="C161" s="97">
        <v>11160.5</v>
      </c>
      <c r="D161" s="97">
        <v>11160.5</v>
      </c>
      <c r="E161" s="97">
        <v>11160.5</v>
      </c>
      <c r="F161" s="97">
        <v>5</v>
      </c>
      <c r="G161" s="97">
        <v>5</v>
      </c>
      <c r="H161" s="97">
        <v>5</v>
      </c>
      <c r="I161" s="99">
        <v>55802.5</v>
      </c>
      <c r="J161" s="99">
        <f>55802.5-8600</f>
        <v>47202.5</v>
      </c>
      <c r="K161" s="99">
        <f>55802.5-8600</f>
        <v>47202.5</v>
      </c>
    </row>
    <row r="162" spans="1:11" x14ac:dyDescent="0.2">
      <c r="A162" s="97" t="s">
        <v>489</v>
      </c>
      <c r="B162" s="97"/>
      <c r="C162" s="97"/>
      <c r="D162" s="97"/>
      <c r="E162" s="97"/>
      <c r="F162" s="97"/>
      <c r="G162" s="97"/>
      <c r="H162" s="97"/>
      <c r="I162" s="99">
        <f>I163</f>
        <v>1322.08</v>
      </c>
      <c r="J162" s="99">
        <f t="shared" ref="J162:K162" si="42">J163</f>
        <v>1322.08</v>
      </c>
      <c r="K162" s="99">
        <f t="shared" si="42"/>
        <v>1322.08</v>
      </c>
    </row>
    <row r="163" spans="1:11" x14ac:dyDescent="0.2">
      <c r="A163" s="97" t="s">
        <v>481</v>
      </c>
      <c r="B163" s="97"/>
      <c r="C163" s="97">
        <v>264.42</v>
      </c>
      <c r="D163" s="97">
        <v>264.42</v>
      </c>
      <c r="E163" s="97">
        <v>264.42</v>
      </c>
      <c r="F163" s="97">
        <v>5</v>
      </c>
      <c r="G163" s="97">
        <v>5</v>
      </c>
      <c r="H163" s="97">
        <v>5</v>
      </c>
      <c r="I163" s="99">
        <v>1322.08</v>
      </c>
      <c r="J163" s="99">
        <v>1322.08</v>
      </c>
      <c r="K163" s="99">
        <v>1322.08</v>
      </c>
    </row>
    <row r="164" spans="1:11" ht="25.5" x14ac:dyDescent="0.2">
      <c r="A164" s="97" t="s">
        <v>482</v>
      </c>
      <c r="B164" s="97"/>
      <c r="C164" s="97">
        <v>0</v>
      </c>
      <c r="D164" s="97"/>
      <c r="E164" s="97"/>
      <c r="F164" s="97">
        <v>0</v>
      </c>
      <c r="G164" s="97"/>
      <c r="H164" s="97"/>
      <c r="I164" s="99">
        <v>0</v>
      </c>
      <c r="J164" s="99"/>
      <c r="K164" s="99"/>
    </row>
    <row r="165" spans="1:11" x14ac:dyDescent="0.2">
      <c r="A165" s="97" t="s">
        <v>483</v>
      </c>
      <c r="B165" s="97"/>
      <c r="C165" s="97"/>
      <c r="D165" s="97"/>
      <c r="E165" s="97"/>
      <c r="F165" s="97"/>
      <c r="G165" s="97"/>
      <c r="H165" s="97"/>
      <c r="I165" s="99">
        <f>I166+I167+I168</f>
        <v>1487.23</v>
      </c>
      <c r="J165" s="99">
        <f t="shared" ref="J165:K165" si="43">J166+J167+J168</f>
        <v>1487.23</v>
      </c>
      <c r="K165" s="99">
        <f t="shared" si="43"/>
        <v>1487.23</v>
      </c>
    </row>
    <row r="166" spans="1:11" x14ac:dyDescent="0.2">
      <c r="A166" s="97" t="s">
        <v>247</v>
      </c>
      <c r="B166" s="97"/>
      <c r="C166" s="97">
        <v>36.5</v>
      </c>
      <c r="D166" s="97">
        <v>36.5</v>
      </c>
      <c r="E166" s="97">
        <v>36.5</v>
      </c>
      <c r="F166" s="97">
        <v>5</v>
      </c>
      <c r="G166" s="97">
        <v>5</v>
      </c>
      <c r="H166" s="97">
        <v>5</v>
      </c>
      <c r="I166" s="99">
        <v>182.48</v>
      </c>
      <c r="J166" s="99">
        <v>182.48</v>
      </c>
      <c r="K166" s="99">
        <v>182.48</v>
      </c>
    </row>
    <row r="167" spans="1:11" ht="25.5" x14ac:dyDescent="0.2">
      <c r="A167" s="97" t="s">
        <v>507</v>
      </c>
      <c r="B167" s="97"/>
      <c r="C167" s="97">
        <v>63.87</v>
      </c>
      <c r="D167" s="97">
        <v>63.87</v>
      </c>
      <c r="E167" s="97">
        <v>63.87</v>
      </c>
      <c r="F167" s="97">
        <v>5</v>
      </c>
      <c r="G167" s="97">
        <v>5</v>
      </c>
      <c r="H167" s="97">
        <v>5</v>
      </c>
      <c r="I167" s="99">
        <v>319.33999999999997</v>
      </c>
      <c r="J167" s="99">
        <v>319.33999999999997</v>
      </c>
      <c r="K167" s="99">
        <v>319.33999999999997</v>
      </c>
    </row>
    <row r="168" spans="1:11" x14ac:dyDescent="0.2">
      <c r="A168" s="97" t="s">
        <v>484</v>
      </c>
      <c r="B168" s="97"/>
      <c r="C168" s="97">
        <v>197.08</v>
      </c>
      <c r="D168" s="97">
        <v>197.08</v>
      </c>
      <c r="E168" s="97">
        <v>197.08</v>
      </c>
      <c r="F168" s="97">
        <v>5</v>
      </c>
      <c r="G168" s="97">
        <v>5</v>
      </c>
      <c r="H168" s="97">
        <v>5</v>
      </c>
      <c r="I168" s="99">
        <v>985.41</v>
      </c>
      <c r="J168" s="99">
        <v>985.41</v>
      </c>
      <c r="K168" s="99">
        <v>985.41</v>
      </c>
    </row>
    <row r="169" spans="1:11" x14ac:dyDescent="0.2">
      <c r="A169" s="97" t="s">
        <v>140</v>
      </c>
      <c r="B169" s="96">
        <v>9000</v>
      </c>
      <c r="C169" s="96" t="s">
        <v>11</v>
      </c>
      <c r="D169" s="96" t="s">
        <v>11</v>
      </c>
      <c r="E169" s="96" t="s">
        <v>11</v>
      </c>
      <c r="F169" s="96" t="s">
        <v>11</v>
      </c>
      <c r="G169" s="96" t="s">
        <v>11</v>
      </c>
      <c r="H169" s="96" t="s">
        <v>11</v>
      </c>
      <c r="I169" s="108">
        <f>I159+I162+I165</f>
        <v>243388.3</v>
      </c>
      <c r="J169" s="108">
        <f t="shared" ref="J169:K169" si="44">J159+J162+J165</f>
        <v>206688.3</v>
      </c>
      <c r="K169" s="108">
        <f t="shared" si="44"/>
        <v>206688.3</v>
      </c>
    </row>
    <row r="171" spans="1:11" x14ac:dyDescent="0.2">
      <c r="A171" s="3" t="s">
        <v>158</v>
      </c>
    </row>
    <row r="172" spans="1:11" x14ac:dyDescent="0.2">
      <c r="A172" s="237" t="s">
        <v>0</v>
      </c>
      <c r="B172" s="237" t="s">
        <v>1</v>
      </c>
      <c r="C172" s="237" t="s">
        <v>155</v>
      </c>
      <c r="D172" s="237"/>
      <c r="E172" s="237"/>
      <c r="F172" s="237" t="s">
        <v>156</v>
      </c>
      <c r="G172" s="237"/>
      <c r="H172" s="237"/>
      <c r="I172" s="237" t="s">
        <v>157</v>
      </c>
      <c r="J172" s="237"/>
      <c r="K172" s="237"/>
    </row>
    <row r="173" spans="1:11" x14ac:dyDescent="0.2">
      <c r="A173" s="237"/>
      <c r="B173" s="237"/>
      <c r="C173" s="96" t="s">
        <v>441</v>
      </c>
      <c r="D173" s="96" t="s">
        <v>442</v>
      </c>
      <c r="E173" s="96" t="s">
        <v>443</v>
      </c>
      <c r="F173" s="96" t="s">
        <v>441</v>
      </c>
      <c r="G173" s="96" t="s">
        <v>442</v>
      </c>
      <c r="H173" s="96" t="s">
        <v>443</v>
      </c>
      <c r="I173" s="96" t="s">
        <v>441</v>
      </c>
      <c r="J173" s="96" t="s">
        <v>442</v>
      </c>
      <c r="K173" s="96" t="s">
        <v>443</v>
      </c>
    </row>
    <row r="174" spans="1:11" ht="38.25" x14ac:dyDescent="0.2">
      <c r="A174" s="237"/>
      <c r="B174" s="237"/>
      <c r="C174" s="96" t="s">
        <v>80</v>
      </c>
      <c r="D174" s="96" t="s">
        <v>81</v>
      </c>
      <c r="E174" s="96" t="s">
        <v>82</v>
      </c>
      <c r="F174" s="96" t="s">
        <v>80</v>
      </c>
      <c r="G174" s="96" t="s">
        <v>81</v>
      </c>
      <c r="H174" s="96" t="s">
        <v>82</v>
      </c>
      <c r="I174" s="96" t="s">
        <v>80</v>
      </c>
      <c r="J174" s="96" t="s">
        <v>81</v>
      </c>
      <c r="K174" s="96" t="s">
        <v>82</v>
      </c>
    </row>
    <row r="175" spans="1:11" x14ac:dyDescent="0.2">
      <c r="A175" s="96">
        <v>1</v>
      </c>
      <c r="B175" s="96">
        <v>2</v>
      </c>
      <c r="C175" s="96">
        <v>3</v>
      </c>
      <c r="D175" s="96">
        <v>4</v>
      </c>
      <c r="E175" s="96">
        <v>5</v>
      </c>
      <c r="F175" s="96">
        <v>6</v>
      </c>
      <c r="G175" s="96">
        <v>7</v>
      </c>
      <c r="H175" s="96">
        <v>8</v>
      </c>
      <c r="I175" s="96">
        <v>9</v>
      </c>
      <c r="J175" s="96">
        <v>10</v>
      </c>
      <c r="K175" s="96">
        <v>11</v>
      </c>
    </row>
    <row r="176" spans="1:11" x14ac:dyDescent="0.2">
      <c r="A176" s="105"/>
      <c r="B176" s="96"/>
      <c r="C176" s="96"/>
      <c r="D176" s="96"/>
      <c r="E176" s="96"/>
      <c r="F176" s="96"/>
      <c r="G176" s="96"/>
      <c r="H176" s="96"/>
      <c r="I176" s="96"/>
      <c r="J176" s="96"/>
      <c r="K176" s="96"/>
    </row>
    <row r="177" spans="1:13" x14ac:dyDescent="0.2">
      <c r="A177" s="97" t="s">
        <v>494</v>
      </c>
      <c r="B177" s="96">
        <v>1</v>
      </c>
      <c r="C177" s="99">
        <v>8309.67</v>
      </c>
      <c r="D177" s="99">
        <v>8309.67</v>
      </c>
      <c r="E177" s="99">
        <v>8309.67</v>
      </c>
      <c r="F177" s="97">
        <v>5</v>
      </c>
      <c r="G177" s="97">
        <v>5</v>
      </c>
      <c r="H177" s="97">
        <v>5</v>
      </c>
      <c r="I177" s="99">
        <v>41548.36</v>
      </c>
      <c r="J177" s="99">
        <v>41548.36</v>
      </c>
      <c r="K177" s="99">
        <v>41548.36</v>
      </c>
    </row>
    <row r="178" spans="1:13" ht="25.5" x14ac:dyDescent="0.2">
      <c r="A178" s="97" t="s">
        <v>495</v>
      </c>
      <c r="B178" s="96">
        <v>2</v>
      </c>
      <c r="C178" s="99"/>
      <c r="D178" s="97"/>
      <c r="E178" s="97"/>
      <c r="F178" s="97"/>
      <c r="G178" s="97"/>
      <c r="H178" s="97"/>
      <c r="I178" s="99">
        <f>I179</f>
        <v>3535.58</v>
      </c>
      <c r="J178" s="99">
        <f t="shared" ref="J178:K178" si="45">J179</f>
        <v>3535.58</v>
      </c>
      <c r="K178" s="99">
        <f t="shared" si="45"/>
        <v>3535.58</v>
      </c>
    </row>
    <row r="179" spans="1:13" ht="25.5" x14ac:dyDescent="0.2">
      <c r="A179" s="97" t="s">
        <v>496</v>
      </c>
      <c r="B179" s="97"/>
      <c r="C179" s="97">
        <v>707.12</v>
      </c>
      <c r="D179" s="97">
        <v>707.12</v>
      </c>
      <c r="E179" s="97">
        <v>707.12</v>
      </c>
      <c r="F179" s="97">
        <v>5</v>
      </c>
      <c r="G179" s="97">
        <v>5</v>
      </c>
      <c r="H179" s="97">
        <v>5</v>
      </c>
      <c r="I179" s="99">
        <v>3535.58</v>
      </c>
      <c r="J179" s="99">
        <v>3535.58</v>
      </c>
      <c r="K179" s="99">
        <v>3535.58</v>
      </c>
    </row>
    <row r="180" spans="1:13" x14ac:dyDescent="0.2">
      <c r="A180" s="97" t="s">
        <v>497</v>
      </c>
      <c r="B180" s="97"/>
      <c r="C180" s="97"/>
      <c r="D180" s="97"/>
      <c r="E180" s="97"/>
      <c r="F180" s="97"/>
      <c r="G180" s="97"/>
      <c r="H180" s="97"/>
      <c r="I180" s="99">
        <f>I181</f>
        <v>1909.67</v>
      </c>
      <c r="J180" s="99">
        <f t="shared" ref="J180:K180" si="46">J181</f>
        <v>1909.67</v>
      </c>
      <c r="K180" s="99">
        <f t="shared" si="46"/>
        <v>1909.67</v>
      </c>
    </row>
    <row r="181" spans="1:13" x14ac:dyDescent="0.2">
      <c r="A181" s="97" t="s">
        <v>498</v>
      </c>
      <c r="B181" s="97"/>
      <c r="C181" s="97">
        <v>381.93</v>
      </c>
      <c r="D181" s="97">
        <v>381.93</v>
      </c>
      <c r="E181" s="97">
        <v>381.93</v>
      </c>
      <c r="F181" s="97">
        <v>5</v>
      </c>
      <c r="G181" s="97">
        <v>5</v>
      </c>
      <c r="H181" s="97">
        <v>5</v>
      </c>
      <c r="I181" s="99">
        <v>1909.67</v>
      </c>
      <c r="J181" s="99">
        <v>1909.67</v>
      </c>
      <c r="K181" s="99">
        <v>1909.67</v>
      </c>
    </row>
    <row r="182" spans="1:13" x14ac:dyDescent="0.2">
      <c r="A182" s="97" t="s">
        <v>499</v>
      </c>
      <c r="B182" s="97"/>
      <c r="C182" s="97">
        <v>145.99</v>
      </c>
      <c r="D182" s="97">
        <v>145.99</v>
      </c>
      <c r="E182" s="97">
        <v>145.99</v>
      </c>
      <c r="F182" s="97">
        <v>5</v>
      </c>
      <c r="G182" s="97">
        <v>5</v>
      </c>
      <c r="H182" s="97">
        <v>5</v>
      </c>
      <c r="I182" s="99">
        <v>729.93</v>
      </c>
      <c r="J182" s="99">
        <v>729.93</v>
      </c>
      <c r="K182" s="99">
        <v>729.93</v>
      </c>
    </row>
    <row r="183" spans="1:13" ht="51" x14ac:dyDescent="0.2">
      <c r="A183" s="97" t="s">
        <v>500</v>
      </c>
      <c r="B183" s="97"/>
      <c r="C183" s="97"/>
      <c r="D183" s="97"/>
      <c r="E183" s="97"/>
      <c r="F183" s="97"/>
      <c r="G183" s="97"/>
      <c r="H183" s="97"/>
      <c r="I183" s="99">
        <f>I184</f>
        <v>20254.439999999999</v>
      </c>
      <c r="J183" s="99">
        <f t="shared" ref="J183:K183" si="47">J184</f>
        <v>20254.439999999999</v>
      </c>
      <c r="K183" s="99">
        <f t="shared" si="47"/>
        <v>20254.439999999999</v>
      </c>
    </row>
    <row r="184" spans="1:13" ht="25.5" x14ac:dyDescent="0.2">
      <c r="A184" s="97" t="s">
        <v>501</v>
      </c>
      <c r="B184" s="97"/>
      <c r="C184" s="97"/>
      <c r="D184" s="97"/>
      <c r="E184" s="97"/>
      <c r="F184" s="97"/>
      <c r="G184" s="97"/>
      <c r="H184" s="97"/>
      <c r="I184" s="99">
        <f>I185+I186</f>
        <v>20254.439999999999</v>
      </c>
      <c r="J184" s="99">
        <f t="shared" ref="J184:K184" si="48">J185+J186</f>
        <v>20254.439999999999</v>
      </c>
      <c r="K184" s="99">
        <f t="shared" si="48"/>
        <v>20254.439999999999</v>
      </c>
    </row>
    <row r="185" spans="1:13" x14ac:dyDescent="0.2">
      <c r="A185" s="97" t="s">
        <v>477</v>
      </c>
      <c r="B185" s="97"/>
      <c r="C185" s="97">
        <v>3111.18</v>
      </c>
      <c r="D185" s="97">
        <v>3111.18</v>
      </c>
      <c r="E185" s="97">
        <v>3111.18</v>
      </c>
      <c r="F185" s="97">
        <v>5</v>
      </c>
      <c r="G185" s="97">
        <v>5</v>
      </c>
      <c r="H185" s="97">
        <v>5</v>
      </c>
      <c r="I185" s="99">
        <v>15556.41</v>
      </c>
      <c r="J185" s="99">
        <v>15556.41</v>
      </c>
      <c r="K185" s="99">
        <v>15556.41</v>
      </c>
    </row>
    <row r="186" spans="1:13" x14ac:dyDescent="0.2">
      <c r="A186" s="97" t="s">
        <v>502</v>
      </c>
      <c r="B186" s="97"/>
      <c r="C186" s="97">
        <v>939.71</v>
      </c>
      <c r="D186" s="97">
        <v>939.71</v>
      </c>
      <c r="E186" s="97">
        <v>939.71</v>
      </c>
      <c r="F186" s="97">
        <v>5</v>
      </c>
      <c r="G186" s="97">
        <v>5</v>
      </c>
      <c r="H186" s="97">
        <v>5</v>
      </c>
      <c r="I186" s="99">
        <v>4698.03</v>
      </c>
      <c r="J186" s="99">
        <v>4698.03</v>
      </c>
      <c r="K186" s="99">
        <v>4698.03</v>
      </c>
    </row>
    <row r="187" spans="1:13" ht="25.5" x14ac:dyDescent="0.2">
      <c r="A187" s="97" t="s">
        <v>503</v>
      </c>
      <c r="B187" s="97"/>
      <c r="C187" s="97"/>
      <c r="D187" s="97"/>
      <c r="E187" s="97"/>
      <c r="F187" s="97"/>
      <c r="G187" s="97"/>
      <c r="H187" s="97"/>
      <c r="I187" s="99">
        <f>I188+I189+I190</f>
        <v>1766.6899999999998</v>
      </c>
      <c r="J187" s="99">
        <f t="shared" ref="J187:K187" si="49">J188+J189+J190</f>
        <v>1766.6899999999998</v>
      </c>
      <c r="K187" s="99">
        <f t="shared" si="49"/>
        <v>1766.6899999999998</v>
      </c>
    </row>
    <row r="188" spans="1:13" x14ac:dyDescent="0.2">
      <c r="A188" s="97" t="s">
        <v>504</v>
      </c>
      <c r="B188" s="97"/>
      <c r="C188" s="97">
        <v>4.2</v>
      </c>
      <c r="D188" s="97">
        <v>4.2</v>
      </c>
      <c r="E188" s="97">
        <v>4.2</v>
      </c>
      <c r="F188" s="97">
        <v>5</v>
      </c>
      <c r="G188" s="97">
        <v>5</v>
      </c>
      <c r="H188" s="97">
        <v>5</v>
      </c>
      <c r="I188" s="99">
        <v>20.99</v>
      </c>
      <c r="J188" s="99">
        <v>20.99</v>
      </c>
      <c r="K188" s="99">
        <v>20.99</v>
      </c>
    </row>
    <row r="189" spans="1:13" x14ac:dyDescent="0.2">
      <c r="A189" s="97" t="s">
        <v>505</v>
      </c>
      <c r="B189" s="97"/>
      <c r="C189" s="97">
        <v>19.53</v>
      </c>
      <c r="D189" s="97">
        <v>19.53</v>
      </c>
      <c r="E189" s="97">
        <v>19.53</v>
      </c>
      <c r="F189" s="97">
        <v>5</v>
      </c>
      <c r="G189" s="97">
        <v>5</v>
      </c>
      <c r="H189" s="97">
        <v>5</v>
      </c>
      <c r="I189" s="99">
        <v>97.63</v>
      </c>
      <c r="J189" s="99">
        <v>97.63</v>
      </c>
      <c r="K189" s="99">
        <v>97.63</v>
      </c>
    </row>
    <row r="190" spans="1:13" ht="25.5" x14ac:dyDescent="0.2">
      <c r="A190" s="97" t="s">
        <v>506</v>
      </c>
      <c r="B190" s="97"/>
      <c r="C190" s="97">
        <v>329.62</v>
      </c>
      <c r="D190" s="97">
        <v>329.62</v>
      </c>
      <c r="E190" s="97">
        <v>329.62</v>
      </c>
      <c r="F190" s="97">
        <v>5</v>
      </c>
      <c r="G190" s="97">
        <v>5</v>
      </c>
      <c r="H190" s="97">
        <v>5</v>
      </c>
      <c r="I190" s="99">
        <v>1648.07</v>
      </c>
      <c r="J190" s="99">
        <v>1648.07</v>
      </c>
      <c r="K190" s="99">
        <v>1648.07</v>
      </c>
      <c r="M190" s="106">
        <f>I169+I191</f>
        <v>313132.96999999997</v>
      </c>
    </row>
    <row r="191" spans="1:13" x14ac:dyDescent="0.2">
      <c r="A191" s="97" t="s">
        <v>140</v>
      </c>
      <c r="B191" s="96">
        <v>9000</v>
      </c>
      <c r="C191" s="96" t="s">
        <v>11</v>
      </c>
      <c r="D191" s="96" t="s">
        <v>11</v>
      </c>
      <c r="E191" s="96" t="s">
        <v>11</v>
      </c>
      <c r="F191" s="96" t="s">
        <v>11</v>
      </c>
      <c r="G191" s="96" t="s">
        <v>11</v>
      </c>
      <c r="H191" s="96" t="s">
        <v>11</v>
      </c>
      <c r="I191" s="108">
        <f>I177+I178+I180+I182+I183+I187</f>
        <v>69744.67</v>
      </c>
      <c r="J191" s="108">
        <f t="shared" ref="J191:K191" si="50">J177+J178+J180+J182+J183+J187</f>
        <v>69744.67</v>
      </c>
      <c r="K191" s="108">
        <f t="shared" si="50"/>
        <v>69744.67</v>
      </c>
    </row>
    <row r="193" spans="1:11" x14ac:dyDescent="0.2">
      <c r="A193" s="3" t="s">
        <v>158</v>
      </c>
    </row>
    <row r="194" spans="1:11" x14ac:dyDescent="0.2">
      <c r="A194" s="237" t="s">
        <v>0</v>
      </c>
      <c r="B194" s="237" t="s">
        <v>1</v>
      </c>
      <c r="C194" s="237" t="s">
        <v>155</v>
      </c>
      <c r="D194" s="237"/>
      <c r="E194" s="237"/>
      <c r="F194" s="237" t="s">
        <v>156</v>
      </c>
      <c r="G194" s="237"/>
      <c r="H194" s="237"/>
      <c r="I194" s="237" t="s">
        <v>157</v>
      </c>
      <c r="J194" s="237"/>
      <c r="K194" s="237"/>
    </row>
    <row r="195" spans="1:11" x14ac:dyDescent="0.2">
      <c r="A195" s="237"/>
      <c r="B195" s="237"/>
      <c r="C195" s="96" t="s">
        <v>441</v>
      </c>
      <c r="D195" s="96" t="s">
        <v>442</v>
      </c>
      <c r="E195" s="96" t="s">
        <v>443</v>
      </c>
      <c r="F195" s="96" t="s">
        <v>441</v>
      </c>
      <c r="G195" s="96" t="s">
        <v>442</v>
      </c>
      <c r="H195" s="96" t="s">
        <v>443</v>
      </c>
      <c r="I195" s="96" t="s">
        <v>441</v>
      </c>
      <c r="J195" s="96" t="s">
        <v>442</v>
      </c>
      <c r="K195" s="96" t="s">
        <v>443</v>
      </c>
    </row>
    <row r="196" spans="1:11" ht="38.25" x14ac:dyDescent="0.2">
      <c r="A196" s="237"/>
      <c r="B196" s="237"/>
      <c r="C196" s="96" t="s">
        <v>80</v>
      </c>
      <c r="D196" s="96" t="s">
        <v>81</v>
      </c>
      <c r="E196" s="96" t="s">
        <v>82</v>
      </c>
      <c r="F196" s="96" t="s">
        <v>80</v>
      </c>
      <c r="G196" s="96" t="s">
        <v>81</v>
      </c>
      <c r="H196" s="96" t="s">
        <v>82</v>
      </c>
      <c r="I196" s="96" t="s">
        <v>80</v>
      </c>
      <c r="J196" s="96" t="s">
        <v>81</v>
      </c>
      <c r="K196" s="96" t="s">
        <v>82</v>
      </c>
    </row>
    <row r="197" spans="1:11" x14ac:dyDescent="0.2">
      <c r="A197" s="96">
        <v>1</v>
      </c>
      <c r="B197" s="96">
        <v>2</v>
      </c>
      <c r="C197" s="96">
        <v>3</v>
      </c>
      <c r="D197" s="96">
        <v>4</v>
      </c>
      <c r="E197" s="96">
        <v>5</v>
      </c>
      <c r="F197" s="96">
        <v>6</v>
      </c>
      <c r="G197" s="96">
        <v>7</v>
      </c>
      <c r="H197" s="96">
        <v>8</v>
      </c>
      <c r="I197" s="96">
        <v>9</v>
      </c>
      <c r="J197" s="96">
        <v>10</v>
      </c>
      <c r="K197" s="96">
        <v>11</v>
      </c>
    </row>
    <row r="198" spans="1:11" x14ac:dyDescent="0.2">
      <c r="A198" s="105"/>
      <c r="B198" s="96"/>
      <c r="C198" s="96"/>
      <c r="D198" s="96"/>
      <c r="E198" s="96"/>
      <c r="F198" s="96"/>
      <c r="G198" s="96"/>
      <c r="H198" s="96"/>
      <c r="I198" s="96"/>
      <c r="J198" s="96"/>
      <c r="K198" s="96"/>
    </row>
    <row r="199" spans="1:11" ht="25.5" x14ac:dyDescent="0.2">
      <c r="A199" s="97" t="s">
        <v>479</v>
      </c>
      <c r="B199" s="96">
        <v>1</v>
      </c>
      <c r="C199" s="99">
        <f>C200+C201</f>
        <v>13438.869999999999</v>
      </c>
      <c r="D199" s="99">
        <f t="shared" ref="D199:E199" si="51">D200+D201</f>
        <v>13438.869999999999</v>
      </c>
      <c r="E199" s="99">
        <f t="shared" si="51"/>
        <v>13438.869999999999</v>
      </c>
      <c r="F199" s="97">
        <v>50</v>
      </c>
      <c r="G199" s="97">
        <v>50</v>
      </c>
      <c r="H199" s="97">
        <v>50</v>
      </c>
      <c r="I199" s="99">
        <f>I200+I201</f>
        <v>671943.43</v>
      </c>
      <c r="J199" s="99">
        <f t="shared" ref="J199:K199" si="52">J200+J201</f>
        <v>671943.43</v>
      </c>
      <c r="K199" s="99">
        <f t="shared" si="52"/>
        <v>671943.43</v>
      </c>
    </row>
    <row r="200" spans="1:11" x14ac:dyDescent="0.2">
      <c r="A200" s="97" t="s">
        <v>477</v>
      </c>
      <c r="B200" s="96">
        <v>2</v>
      </c>
      <c r="C200" s="99">
        <v>10321.709999999999</v>
      </c>
      <c r="D200" s="99">
        <v>10321.709999999999</v>
      </c>
      <c r="E200" s="99">
        <v>10321.709999999999</v>
      </c>
      <c r="F200" s="97">
        <v>50</v>
      </c>
      <c r="G200" s="97">
        <v>50</v>
      </c>
      <c r="H200" s="97">
        <v>50</v>
      </c>
      <c r="I200" s="99">
        <v>516085.58</v>
      </c>
      <c r="J200" s="99">
        <v>516085.58</v>
      </c>
      <c r="K200" s="99">
        <v>516085.58</v>
      </c>
    </row>
    <row r="201" spans="1:11" ht="25.5" x14ac:dyDescent="0.2">
      <c r="A201" s="97" t="s">
        <v>478</v>
      </c>
      <c r="B201" s="97"/>
      <c r="C201" s="97">
        <v>3117.16</v>
      </c>
      <c r="D201" s="97">
        <v>3117.16</v>
      </c>
      <c r="E201" s="97">
        <v>3117.16</v>
      </c>
      <c r="F201" s="97">
        <v>50</v>
      </c>
      <c r="G201" s="97">
        <v>50</v>
      </c>
      <c r="H201" s="97">
        <v>50</v>
      </c>
      <c r="I201" s="99">
        <v>155857.85</v>
      </c>
      <c r="J201" s="99">
        <v>155857.85</v>
      </c>
      <c r="K201" s="99">
        <v>155857.85</v>
      </c>
    </row>
    <row r="202" spans="1:11" x14ac:dyDescent="0.2">
      <c r="A202" s="97" t="s">
        <v>140</v>
      </c>
      <c r="B202" s="96">
        <v>9000</v>
      </c>
      <c r="C202" s="96" t="s">
        <v>11</v>
      </c>
      <c r="D202" s="96" t="s">
        <v>11</v>
      </c>
      <c r="E202" s="96" t="s">
        <v>11</v>
      </c>
      <c r="F202" s="96" t="s">
        <v>11</v>
      </c>
      <c r="G202" s="96" t="s">
        <v>11</v>
      </c>
      <c r="H202" s="96" t="s">
        <v>11</v>
      </c>
      <c r="I202" s="108">
        <f>I199</f>
        <v>671943.43</v>
      </c>
      <c r="J202" s="108">
        <f t="shared" ref="J202:K202" si="53">J199</f>
        <v>671943.43</v>
      </c>
      <c r="K202" s="108">
        <f t="shared" si="53"/>
        <v>671943.43</v>
      </c>
    </row>
    <row r="204" spans="1:11" x14ac:dyDescent="0.2">
      <c r="A204" s="3" t="s">
        <v>158</v>
      </c>
    </row>
    <row r="205" spans="1:11" x14ac:dyDescent="0.2">
      <c r="A205" s="237" t="s">
        <v>0</v>
      </c>
      <c r="B205" s="237" t="s">
        <v>1</v>
      </c>
      <c r="C205" s="237" t="s">
        <v>155</v>
      </c>
      <c r="D205" s="237"/>
      <c r="E205" s="237"/>
      <c r="F205" s="237" t="s">
        <v>156</v>
      </c>
      <c r="G205" s="237"/>
      <c r="H205" s="237"/>
      <c r="I205" s="237" t="s">
        <v>157</v>
      </c>
      <c r="J205" s="237"/>
      <c r="K205" s="237"/>
    </row>
    <row r="206" spans="1:11" x14ac:dyDescent="0.2">
      <c r="A206" s="237"/>
      <c r="B206" s="237"/>
      <c r="C206" s="96" t="s">
        <v>441</v>
      </c>
      <c r="D206" s="96" t="s">
        <v>442</v>
      </c>
      <c r="E206" s="96" t="s">
        <v>443</v>
      </c>
      <c r="F206" s="96" t="s">
        <v>441</v>
      </c>
      <c r="G206" s="96" t="s">
        <v>442</v>
      </c>
      <c r="H206" s="96" t="s">
        <v>443</v>
      </c>
      <c r="I206" s="96" t="s">
        <v>441</v>
      </c>
      <c r="J206" s="96" t="s">
        <v>442</v>
      </c>
      <c r="K206" s="96" t="s">
        <v>443</v>
      </c>
    </row>
    <row r="207" spans="1:11" ht="38.25" x14ac:dyDescent="0.2">
      <c r="A207" s="237"/>
      <c r="B207" s="237"/>
      <c r="C207" s="96" t="s">
        <v>80</v>
      </c>
      <c r="D207" s="96" t="s">
        <v>81</v>
      </c>
      <c r="E207" s="96" t="s">
        <v>82</v>
      </c>
      <c r="F207" s="96" t="s">
        <v>80</v>
      </c>
      <c r="G207" s="96" t="s">
        <v>81</v>
      </c>
      <c r="H207" s="96" t="s">
        <v>82</v>
      </c>
      <c r="I207" s="96" t="s">
        <v>80</v>
      </c>
      <c r="J207" s="96" t="s">
        <v>81</v>
      </c>
      <c r="K207" s="96" t="s">
        <v>82</v>
      </c>
    </row>
    <row r="208" spans="1:11" x14ac:dyDescent="0.2">
      <c r="A208" s="96">
        <v>1</v>
      </c>
      <c r="B208" s="96">
        <v>2</v>
      </c>
      <c r="C208" s="96">
        <v>3</v>
      </c>
      <c r="D208" s="96">
        <v>4</v>
      </c>
      <c r="E208" s="96">
        <v>5</v>
      </c>
      <c r="F208" s="96">
        <v>6</v>
      </c>
      <c r="G208" s="96">
        <v>7</v>
      </c>
      <c r="H208" s="96">
        <v>8</v>
      </c>
      <c r="I208" s="96">
        <v>9</v>
      </c>
      <c r="J208" s="96">
        <v>10</v>
      </c>
      <c r="K208" s="96">
        <v>11</v>
      </c>
    </row>
    <row r="209" spans="1:13" x14ac:dyDescent="0.2">
      <c r="A209" s="105"/>
      <c r="B209" s="96"/>
      <c r="C209" s="96"/>
      <c r="D209" s="96"/>
      <c r="E209" s="96"/>
      <c r="F209" s="96"/>
      <c r="G209" s="96"/>
      <c r="H209" s="96"/>
      <c r="I209" s="96"/>
      <c r="J209" s="96"/>
      <c r="K209" s="96"/>
    </row>
    <row r="210" spans="1:13" ht="25.5" x14ac:dyDescent="0.2">
      <c r="A210" s="97" t="s">
        <v>479</v>
      </c>
      <c r="B210" s="96">
        <v>1</v>
      </c>
      <c r="C210" s="99">
        <f>C211+C212</f>
        <v>3809.46</v>
      </c>
      <c r="D210" s="99">
        <f t="shared" ref="D210:E210" si="54">D211+D212</f>
        <v>3809.46</v>
      </c>
      <c r="E210" s="99">
        <f t="shared" si="54"/>
        <v>3809.46</v>
      </c>
      <c r="F210" s="97">
        <v>235</v>
      </c>
      <c r="G210" s="97">
        <v>235</v>
      </c>
      <c r="H210" s="97">
        <v>235</v>
      </c>
      <c r="I210" s="99">
        <f>I211+I212</f>
        <v>895221</v>
      </c>
      <c r="J210" s="99">
        <f t="shared" ref="J210:K210" si="55">J211+J212</f>
        <v>895221</v>
      </c>
      <c r="K210" s="99">
        <f t="shared" si="55"/>
        <v>895221</v>
      </c>
    </row>
    <row r="211" spans="1:13" x14ac:dyDescent="0.2">
      <c r="A211" s="97" t="s">
        <v>477</v>
      </c>
      <c r="B211" s="96">
        <v>2</v>
      </c>
      <c r="C211" s="99">
        <v>2925.85</v>
      </c>
      <c r="D211" s="99">
        <v>2925.85</v>
      </c>
      <c r="E211" s="99">
        <v>2925.85</v>
      </c>
      <c r="F211" s="97">
        <v>235</v>
      </c>
      <c r="G211" s="97">
        <v>235</v>
      </c>
      <c r="H211" s="97">
        <v>235</v>
      </c>
      <c r="I211" s="99">
        <v>687573.73</v>
      </c>
      <c r="J211" s="99">
        <v>687573.73</v>
      </c>
      <c r="K211" s="99">
        <v>687573.73</v>
      </c>
    </row>
    <row r="212" spans="1:13" ht="25.5" x14ac:dyDescent="0.2">
      <c r="A212" s="97" t="s">
        <v>478</v>
      </c>
      <c r="B212" s="97"/>
      <c r="C212" s="97">
        <v>883.61</v>
      </c>
      <c r="D212" s="97">
        <v>883.61</v>
      </c>
      <c r="E212" s="97">
        <v>883.61</v>
      </c>
      <c r="F212" s="97">
        <v>235</v>
      </c>
      <c r="G212" s="97">
        <v>235</v>
      </c>
      <c r="H212" s="97">
        <v>235</v>
      </c>
      <c r="I212" s="99">
        <v>207647.27</v>
      </c>
      <c r="J212" s="99">
        <v>207647.27</v>
      </c>
      <c r="K212" s="99">
        <v>207647.27</v>
      </c>
      <c r="M212" s="50"/>
    </row>
    <row r="213" spans="1:13" x14ac:dyDescent="0.2">
      <c r="A213" s="97" t="s">
        <v>140</v>
      </c>
      <c r="B213" s="96">
        <v>9000</v>
      </c>
      <c r="C213" s="96" t="s">
        <v>11</v>
      </c>
      <c r="D213" s="96" t="s">
        <v>11</v>
      </c>
      <c r="E213" s="96" t="s">
        <v>11</v>
      </c>
      <c r="F213" s="96" t="s">
        <v>11</v>
      </c>
      <c r="G213" s="96" t="s">
        <v>11</v>
      </c>
      <c r="H213" s="96" t="s">
        <v>11</v>
      </c>
      <c r="I213" s="108">
        <f>I210</f>
        <v>895221</v>
      </c>
      <c r="J213" s="108">
        <f t="shared" ref="J213:K213" si="56">J210</f>
        <v>895221</v>
      </c>
      <c r="K213" s="108">
        <f t="shared" si="56"/>
        <v>895221</v>
      </c>
    </row>
    <row r="214" spans="1:13" x14ac:dyDescent="0.2">
      <c r="M214" s="50">
        <f>J15+J32+J49+J71+J89+J111+J129+J151+J169+J191+J202+J213</f>
        <v>34707560.000000007</v>
      </c>
    </row>
    <row r="216" spans="1:13" ht="18.75" x14ac:dyDescent="0.3">
      <c r="I216" s="107">
        <f>I15+I32+I49+I71+I89+I111+I129+I151+I169+I191+I202+I213</f>
        <v>34744260.000000007</v>
      </c>
    </row>
  </sheetData>
  <mergeCells count="60">
    <mergeCell ref="A205:A207"/>
    <mergeCell ref="B205:B207"/>
    <mergeCell ref="C205:E205"/>
    <mergeCell ref="F205:H205"/>
    <mergeCell ref="I205:K205"/>
    <mergeCell ref="A194:A196"/>
    <mergeCell ref="B194:B196"/>
    <mergeCell ref="C194:E194"/>
    <mergeCell ref="F194:H194"/>
    <mergeCell ref="I194:K194"/>
    <mergeCell ref="A172:A174"/>
    <mergeCell ref="B172:B174"/>
    <mergeCell ref="C172:E172"/>
    <mergeCell ref="F172:H172"/>
    <mergeCell ref="I172:K172"/>
    <mergeCell ref="A154:A156"/>
    <mergeCell ref="B154:B156"/>
    <mergeCell ref="C154:E154"/>
    <mergeCell ref="F154:H154"/>
    <mergeCell ref="I154:K154"/>
    <mergeCell ref="A132:A134"/>
    <mergeCell ref="B132:B134"/>
    <mergeCell ref="C132:E132"/>
    <mergeCell ref="F132:H132"/>
    <mergeCell ref="I132:K132"/>
    <mergeCell ref="A114:A116"/>
    <mergeCell ref="B114:B116"/>
    <mergeCell ref="C114:E114"/>
    <mergeCell ref="F114:H114"/>
    <mergeCell ref="I114:K114"/>
    <mergeCell ref="A92:A94"/>
    <mergeCell ref="B92:B94"/>
    <mergeCell ref="C92:E92"/>
    <mergeCell ref="F92:H92"/>
    <mergeCell ref="I92:K92"/>
    <mergeCell ref="A74:A76"/>
    <mergeCell ref="B74:B76"/>
    <mergeCell ref="C74:E74"/>
    <mergeCell ref="F74:H74"/>
    <mergeCell ref="I74:K74"/>
    <mergeCell ref="A52:A54"/>
    <mergeCell ref="B52:B54"/>
    <mergeCell ref="C52:E52"/>
    <mergeCell ref="F52:H52"/>
    <mergeCell ref="I52:K52"/>
    <mergeCell ref="A35:A37"/>
    <mergeCell ref="B35:B37"/>
    <mergeCell ref="C35:E35"/>
    <mergeCell ref="F35:H35"/>
    <mergeCell ref="I35:K35"/>
    <mergeCell ref="A18:A20"/>
    <mergeCell ref="B18:B20"/>
    <mergeCell ref="C18:E18"/>
    <mergeCell ref="F18:H18"/>
    <mergeCell ref="I18:K18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17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view="pageBreakPreview" zoomScale="60" zoomScaleNormal="100" workbookViewId="0">
      <selection activeCell="I9" sqref="I9"/>
    </sheetView>
  </sheetViews>
  <sheetFormatPr defaultRowHeight="12.75" x14ac:dyDescent="0.2"/>
  <cols>
    <col min="1" max="1" width="33.28515625" style="3" customWidth="1"/>
    <col min="2" max="2" width="9.140625" style="3"/>
    <col min="3" max="8" width="13.28515625" style="3" customWidth="1"/>
    <col min="9" max="9" width="14.7109375" style="3" customWidth="1"/>
    <col min="10" max="10" width="14.85546875" style="3" customWidth="1"/>
    <col min="11" max="11" width="15" style="3" customWidth="1"/>
    <col min="12" max="16384" width="9.140625" style="3"/>
  </cols>
  <sheetData>
    <row r="1" spans="1:11" x14ac:dyDescent="0.2">
      <c r="A1" s="3" t="s">
        <v>159</v>
      </c>
    </row>
    <row r="3" spans="1:11" ht="49.5" customHeight="1" x14ac:dyDescent="0.2">
      <c r="A3" s="237" t="s">
        <v>0</v>
      </c>
      <c r="B3" s="237" t="s">
        <v>1</v>
      </c>
      <c r="C3" s="237" t="s">
        <v>155</v>
      </c>
      <c r="D3" s="237"/>
      <c r="E3" s="237"/>
      <c r="F3" s="237" t="s">
        <v>156</v>
      </c>
      <c r="G3" s="237"/>
      <c r="H3" s="237"/>
      <c r="I3" s="237" t="s">
        <v>157</v>
      </c>
      <c r="J3" s="237"/>
      <c r="K3" s="237"/>
    </row>
    <row r="4" spans="1:11" x14ac:dyDescent="0.2">
      <c r="A4" s="237"/>
      <c r="B4" s="237"/>
      <c r="C4" s="2" t="s">
        <v>441</v>
      </c>
      <c r="D4" s="2" t="s">
        <v>442</v>
      </c>
      <c r="E4" s="2" t="s">
        <v>443</v>
      </c>
      <c r="F4" s="2" t="s">
        <v>441</v>
      </c>
      <c r="G4" s="2" t="s">
        <v>442</v>
      </c>
      <c r="H4" s="2" t="s">
        <v>443</v>
      </c>
      <c r="I4" s="2" t="s">
        <v>441</v>
      </c>
      <c r="J4" s="2" t="s">
        <v>442</v>
      </c>
      <c r="K4" s="2" t="s">
        <v>443</v>
      </c>
    </row>
    <row r="5" spans="1:11" ht="38.25" x14ac:dyDescent="0.2">
      <c r="A5" s="237"/>
      <c r="B5" s="237"/>
      <c r="C5" s="2" t="s">
        <v>80</v>
      </c>
      <c r="D5" s="2" t="s">
        <v>81</v>
      </c>
      <c r="E5" s="2" t="s">
        <v>82</v>
      </c>
      <c r="F5" s="2" t="s">
        <v>80</v>
      </c>
      <c r="G5" s="2" t="s">
        <v>81</v>
      </c>
      <c r="H5" s="2" t="s">
        <v>82</v>
      </c>
      <c r="I5" s="2" t="s">
        <v>80</v>
      </c>
      <c r="J5" s="2" t="s">
        <v>81</v>
      </c>
      <c r="K5" s="2" t="s">
        <v>82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7" t="s">
        <v>288</v>
      </c>
      <c r="B7" s="2">
        <v>1</v>
      </c>
      <c r="C7" s="54">
        <v>12250</v>
      </c>
      <c r="D7" s="54">
        <v>12250</v>
      </c>
      <c r="E7" s="54">
        <v>12250</v>
      </c>
      <c r="F7" s="54">
        <v>100</v>
      </c>
      <c r="G7" s="54">
        <v>100</v>
      </c>
      <c r="H7" s="54">
        <v>100</v>
      </c>
      <c r="I7" s="6">
        <f>C7*F7</f>
        <v>1225000</v>
      </c>
      <c r="J7" s="111">
        <f>D7*G7</f>
        <v>1225000</v>
      </c>
      <c r="K7" s="111">
        <f>E7*H7</f>
        <v>1225000</v>
      </c>
    </row>
    <row r="8" spans="1:11" x14ac:dyDescent="0.2">
      <c r="A8" s="102" t="s">
        <v>288</v>
      </c>
      <c r="B8" s="101">
        <v>2</v>
      </c>
      <c r="C8" s="54">
        <v>6120</v>
      </c>
      <c r="D8" s="54">
        <v>6120</v>
      </c>
      <c r="E8" s="54">
        <v>6120</v>
      </c>
      <c r="F8" s="54">
        <v>10</v>
      </c>
      <c r="G8" s="54">
        <v>10</v>
      </c>
      <c r="H8" s="54">
        <v>10</v>
      </c>
      <c r="I8" s="104">
        <f>C8*F8</f>
        <v>61200</v>
      </c>
      <c r="J8" s="111">
        <f t="shared" ref="J8:K8" si="0">D8*G8</f>
        <v>61200</v>
      </c>
      <c r="K8" s="111">
        <f t="shared" si="0"/>
        <v>61200</v>
      </c>
    </row>
    <row r="9" spans="1:11" x14ac:dyDescent="0.2">
      <c r="A9" s="7" t="s">
        <v>140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103">
        <f>I7+I8</f>
        <v>1286200</v>
      </c>
      <c r="J9" s="110">
        <f>J7+J8</f>
        <v>1286200</v>
      </c>
      <c r="K9" s="110">
        <f>K7+K8</f>
        <v>1286200</v>
      </c>
    </row>
  </sheetData>
  <mergeCells count="5">
    <mergeCell ref="A3:A5"/>
    <mergeCell ref="B3:B5"/>
    <mergeCell ref="C3:E3"/>
    <mergeCell ref="F3:H3"/>
    <mergeCell ref="I3:K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view="pageBreakPreview" zoomScale="60" zoomScaleNormal="100" workbookViewId="0">
      <selection activeCell="C9" sqref="C9"/>
    </sheetView>
  </sheetViews>
  <sheetFormatPr defaultRowHeight="12.75" x14ac:dyDescent="0.2"/>
  <cols>
    <col min="1" max="1" width="29.7109375" style="3" customWidth="1"/>
    <col min="2" max="2" width="9.140625" style="3"/>
    <col min="3" max="11" width="16" style="3" customWidth="1"/>
    <col min="12" max="16384" width="9.140625" style="3"/>
  </cols>
  <sheetData>
    <row r="1" spans="1:11" x14ac:dyDescent="0.2">
      <c r="A1" s="3" t="s">
        <v>160</v>
      </c>
    </row>
    <row r="3" spans="1:11" ht="49.5" customHeight="1" x14ac:dyDescent="0.2">
      <c r="A3" s="237" t="s">
        <v>0</v>
      </c>
      <c r="B3" s="237" t="s">
        <v>1</v>
      </c>
      <c r="C3" s="237" t="s">
        <v>155</v>
      </c>
      <c r="D3" s="237"/>
      <c r="E3" s="237"/>
      <c r="F3" s="237" t="s">
        <v>156</v>
      </c>
      <c r="G3" s="237"/>
      <c r="H3" s="237"/>
      <c r="I3" s="237" t="s">
        <v>157</v>
      </c>
      <c r="J3" s="237"/>
      <c r="K3" s="237"/>
    </row>
    <row r="4" spans="1:11" x14ac:dyDescent="0.2">
      <c r="A4" s="237"/>
      <c r="B4" s="237"/>
      <c r="C4" s="57" t="s">
        <v>441</v>
      </c>
      <c r="D4" s="57" t="s">
        <v>442</v>
      </c>
      <c r="E4" s="57" t="s">
        <v>443</v>
      </c>
      <c r="F4" s="57" t="s">
        <v>441</v>
      </c>
      <c r="G4" s="57" t="s">
        <v>442</v>
      </c>
      <c r="H4" s="57" t="s">
        <v>443</v>
      </c>
      <c r="I4" s="57" t="s">
        <v>441</v>
      </c>
      <c r="J4" s="57" t="s">
        <v>442</v>
      </c>
      <c r="K4" s="57" t="s">
        <v>443</v>
      </c>
    </row>
    <row r="5" spans="1:11" ht="38.25" x14ac:dyDescent="0.2">
      <c r="A5" s="237"/>
      <c r="B5" s="237"/>
      <c r="C5" s="57" t="s">
        <v>80</v>
      </c>
      <c r="D5" s="57" t="s">
        <v>81</v>
      </c>
      <c r="E5" s="57" t="s">
        <v>82</v>
      </c>
      <c r="F5" s="57" t="s">
        <v>80</v>
      </c>
      <c r="G5" s="57" t="s">
        <v>81</v>
      </c>
      <c r="H5" s="57" t="s">
        <v>82</v>
      </c>
      <c r="I5" s="57" t="s">
        <v>80</v>
      </c>
      <c r="J5" s="57" t="s">
        <v>81</v>
      </c>
      <c r="K5" s="57" t="s">
        <v>82</v>
      </c>
    </row>
    <row r="6" spans="1:11" x14ac:dyDescent="0.2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</row>
    <row r="7" spans="1:11" ht="25.5" x14ac:dyDescent="0.2">
      <c r="A7" s="58" t="s">
        <v>508</v>
      </c>
      <c r="B7" s="57">
        <v>1</v>
      </c>
      <c r="C7" s="54">
        <v>1350</v>
      </c>
      <c r="D7" s="54">
        <v>1350</v>
      </c>
      <c r="E7" s="54">
        <v>1350</v>
      </c>
      <c r="F7" s="54">
        <v>256500</v>
      </c>
      <c r="G7" s="54">
        <v>256500</v>
      </c>
      <c r="H7" s="54">
        <v>256500</v>
      </c>
      <c r="I7" s="59">
        <v>256500</v>
      </c>
      <c r="J7" s="99">
        <v>256500</v>
      </c>
      <c r="K7" s="99">
        <v>256500</v>
      </c>
    </row>
    <row r="8" spans="1:11" ht="25.5" x14ac:dyDescent="0.2">
      <c r="A8" s="58" t="s">
        <v>509</v>
      </c>
      <c r="B8" s="57">
        <v>2</v>
      </c>
      <c r="C8" s="54">
        <v>1350</v>
      </c>
      <c r="D8" s="54">
        <v>1350</v>
      </c>
      <c r="E8" s="54">
        <v>1350</v>
      </c>
      <c r="F8" s="54">
        <v>114750</v>
      </c>
      <c r="G8" s="54">
        <v>114750</v>
      </c>
      <c r="H8" s="54">
        <v>114750</v>
      </c>
      <c r="I8" s="59">
        <v>114750</v>
      </c>
      <c r="J8" s="99">
        <v>114750</v>
      </c>
      <c r="K8" s="99">
        <v>114750</v>
      </c>
    </row>
    <row r="9" spans="1:11" ht="25.5" x14ac:dyDescent="0.2">
      <c r="A9" s="58" t="s">
        <v>510</v>
      </c>
      <c r="B9" s="57">
        <v>3</v>
      </c>
      <c r="C9" s="54">
        <v>1350</v>
      </c>
      <c r="D9" s="54">
        <v>1350</v>
      </c>
      <c r="E9" s="54">
        <v>1350</v>
      </c>
      <c r="F9" s="54">
        <v>114750</v>
      </c>
      <c r="G9" s="54">
        <v>114750</v>
      </c>
      <c r="H9" s="54">
        <v>114750</v>
      </c>
      <c r="I9" s="59">
        <v>114750</v>
      </c>
      <c r="J9" s="99">
        <v>114750</v>
      </c>
      <c r="K9" s="99">
        <v>114750</v>
      </c>
    </row>
    <row r="10" spans="1:11" x14ac:dyDescent="0.2">
      <c r="A10" s="58" t="s">
        <v>511</v>
      </c>
      <c r="B10" s="57">
        <v>4</v>
      </c>
      <c r="C10" s="54">
        <v>2000</v>
      </c>
      <c r="D10" s="54">
        <v>2000</v>
      </c>
      <c r="E10" s="54">
        <v>2000</v>
      </c>
      <c r="F10" s="54">
        <v>60000</v>
      </c>
      <c r="G10" s="54">
        <v>60000</v>
      </c>
      <c r="H10" s="54">
        <v>60000</v>
      </c>
      <c r="I10" s="59">
        <v>60000</v>
      </c>
      <c r="J10" s="99">
        <v>60000</v>
      </c>
      <c r="K10" s="99">
        <v>60000</v>
      </c>
    </row>
    <row r="11" spans="1:11" ht="25.5" x14ac:dyDescent="0.2">
      <c r="A11" s="58" t="s">
        <v>512</v>
      </c>
      <c r="B11" s="57">
        <v>5</v>
      </c>
      <c r="C11" s="54">
        <v>1000</v>
      </c>
      <c r="D11" s="54">
        <v>1000</v>
      </c>
      <c r="E11" s="54">
        <v>1000</v>
      </c>
      <c r="F11" s="54">
        <v>100000</v>
      </c>
      <c r="G11" s="54">
        <v>100000</v>
      </c>
      <c r="H11" s="54">
        <v>100000</v>
      </c>
      <c r="I11" s="59">
        <v>100000</v>
      </c>
      <c r="J11" s="99">
        <v>100000</v>
      </c>
      <c r="K11" s="99">
        <v>100000</v>
      </c>
    </row>
    <row r="12" spans="1:11" ht="25.5" x14ac:dyDescent="0.2">
      <c r="A12" s="58" t="s">
        <v>514</v>
      </c>
      <c r="B12" s="57">
        <v>6</v>
      </c>
      <c r="C12" s="54">
        <v>1200</v>
      </c>
      <c r="D12" s="54">
        <v>1200</v>
      </c>
      <c r="E12" s="54">
        <v>1200</v>
      </c>
      <c r="F12" s="54">
        <v>120000</v>
      </c>
      <c r="G12" s="54">
        <v>120000</v>
      </c>
      <c r="H12" s="54">
        <v>120000</v>
      </c>
      <c r="I12" s="59">
        <v>120000</v>
      </c>
      <c r="J12" s="99">
        <v>120000</v>
      </c>
      <c r="K12" s="99">
        <v>120000</v>
      </c>
    </row>
    <row r="13" spans="1:11" ht="25.5" x14ac:dyDescent="0.2">
      <c r="A13" s="58" t="s">
        <v>513</v>
      </c>
      <c r="B13" s="57">
        <v>7</v>
      </c>
      <c r="C13" s="54">
        <v>1000</v>
      </c>
      <c r="D13" s="54">
        <v>1000</v>
      </c>
      <c r="E13" s="54">
        <v>1000</v>
      </c>
      <c r="F13" s="54">
        <v>150000</v>
      </c>
      <c r="G13" s="54">
        <v>150000</v>
      </c>
      <c r="H13" s="54">
        <v>150000</v>
      </c>
      <c r="I13" s="59">
        <v>150000</v>
      </c>
      <c r="J13" s="99">
        <v>150000</v>
      </c>
      <c r="K13" s="99">
        <v>150000</v>
      </c>
    </row>
    <row r="14" spans="1:11" x14ac:dyDescent="0.2">
      <c r="A14" s="58" t="s">
        <v>515</v>
      </c>
      <c r="B14" s="57">
        <v>8</v>
      </c>
      <c r="C14" s="54">
        <v>1000</v>
      </c>
      <c r="D14" s="54">
        <v>1000</v>
      </c>
      <c r="E14" s="54">
        <v>1000</v>
      </c>
      <c r="F14" s="54">
        <v>50000</v>
      </c>
      <c r="G14" s="54">
        <v>50000</v>
      </c>
      <c r="H14" s="54">
        <v>50000</v>
      </c>
      <c r="I14" s="59">
        <v>50000</v>
      </c>
      <c r="J14" s="99">
        <v>50000</v>
      </c>
      <c r="K14" s="99">
        <v>50000</v>
      </c>
    </row>
    <row r="15" spans="1:11" x14ac:dyDescent="0.2">
      <c r="A15" s="58" t="s">
        <v>516</v>
      </c>
      <c r="B15" s="57"/>
      <c r="C15" s="54">
        <v>1200</v>
      </c>
      <c r="D15" s="54">
        <v>1200</v>
      </c>
      <c r="E15" s="54">
        <v>1200</v>
      </c>
      <c r="F15" s="54">
        <v>60000</v>
      </c>
      <c r="G15" s="54">
        <v>60000</v>
      </c>
      <c r="H15" s="54">
        <v>60000</v>
      </c>
      <c r="I15" s="59">
        <v>60000</v>
      </c>
      <c r="J15" s="99">
        <v>60000</v>
      </c>
      <c r="K15" s="99">
        <v>60000</v>
      </c>
    </row>
    <row r="16" spans="1:11" x14ac:dyDescent="0.2">
      <c r="A16" s="58" t="s">
        <v>140</v>
      </c>
      <c r="B16" s="57">
        <v>9000</v>
      </c>
      <c r="C16" s="57" t="s">
        <v>11</v>
      </c>
      <c r="D16" s="57" t="s">
        <v>11</v>
      </c>
      <c r="E16" s="57" t="s">
        <v>11</v>
      </c>
      <c r="F16" s="57" t="s">
        <v>11</v>
      </c>
      <c r="G16" s="57" t="s">
        <v>11</v>
      </c>
      <c r="H16" s="57" t="s">
        <v>11</v>
      </c>
      <c r="I16" s="98">
        <f>SUM(I7:I15)</f>
        <v>1026000</v>
      </c>
      <c r="J16" s="98">
        <f t="shared" ref="J16:K16" si="0">SUM(J7:J15)</f>
        <v>1026000</v>
      </c>
      <c r="K16" s="98">
        <f t="shared" si="0"/>
        <v>1026000</v>
      </c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4</vt:i4>
      </vt:variant>
    </vt:vector>
  </HeadingPairs>
  <TitlesOfParts>
    <vt:vector size="41" baseType="lpstr">
      <vt:lpstr>Раздел 1.Поступления и выплаты</vt:lpstr>
      <vt:lpstr>Раздел 2.Сведения по выплатам</vt:lpstr>
      <vt:lpstr>3.1.1.</vt:lpstr>
      <vt:lpstr>3.1.2</vt:lpstr>
      <vt:lpstr>3.1.3</vt:lpstr>
      <vt:lpstr>3.2.1</vt:lpstr>
      <vt:lpstr>3.2.2</vt:lpstr>
      <vt:lpstr>3.2.3</vt:lpstr>
      <vt:lpstr>3.2.4</vt:lpstr>
      <vt:lpstr>3.2.5</vt:lpstr>
      <vt:lpstr>3.3.1</vt:lpstr>
      <vt:lpstr>3.4.1</vt:lpstr>
      <vt:lpstr>3.5.1 (2)</vt:lpstr>
      <vt:lpstr>3.6.1</vt:lpstr>
      <vt:lpstr>3.6.3 (2)</vt:lpstr>
      <vt:lpstr>3.6.4 (2)</vt:lpstr>
      <vt:lpstr>3.6.5 (2)</vt:lpstr>
      <vt:lpstr>3.7.1 (2)</vt:lpstr>
      <vt:lpstr>3.7.2 (2)</vt:lpstr>
      <vt:lpstr>3.8.1 (2)</vt:lpstr>
      <vt:lpstr>3.8.2 (2)</vt:lpstr>
      <vt:lpstr>3.9 (2)</vt:lpstr>
      <vt:lpstr>3.10 (2)</vt:lpstr>
      <vt:lpstr>3.11 (2)</vt:lpstr>
      <vt:lpstr>3.12 (2)</vt:lpstr>
      <vt:lpstr>3.13.1</vt:lpstr>
      <vt:lpstr>3.13.2</vt:lpstr>
      <vt:lpstr>3.13.3</vt:lpstr>
      <vt:lpstr>3.13.4</vt:lpstr>
      <vt:lpstr>3.13.5</vt:lpstr>
      <vt:lpstr>3.13.6</vt:lpstr>
      <vt:lpstr>3.13.7</vt:lpstr>
      <vt:lpstr>3.13.8</vt:lpstr>
      <vt:lpstr>3.13.9</vt:lpstr>
      <vt:lpstr>3.13.10</vt:lpstr>
      <vt:lpstr>3.13.11</vt:lpstr>
      <vt:lpstr>Лист1</vt:lpstr>
      <vt:lpstr>'3.2.2'!Область_печати</vt:lpstr>
      <vt:lpstr>'3.6.3 (2)'!Область_печати</vt:lpstr>
      <vt:lpstr>'3.6.4 (2)'!Область_печати</vt:lpstr>
      <vt:lpstr>'3.7.2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Администратор</cp:lastModifiedBy>
  <cp:lastPrinted>2020-04-10T03:14:16Z</cp:lastPrinted>
  <dcterms:created xsi:type="dcterms:W3CDTF">2020-01-22T04:17:51Z</dcterms:created>
  <dcterms:modified xsi:type="dcterms:W3CDTF">2020-04-10T03:14:41Z</dcterms:modified>
</cp:coreProperties>
</file>